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C87DD475-D68C-4922-81C9-5D6CAD0ED5A9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'NECO-COMBINED'!$B$2:$BD$159</definedName>
    <definedName name="_xlnm.Print_Area" localSheetId="2">'NECO-ELECTRIC'!$B$2:$BD$159</definedName>
    <definedName name="_xlnm.Print_Area" localSheetId="3">'NECO-GAS'!$B$2:$BD$159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5" i="18" l="1"/>
  <c r="G165" i="18"/>
  <c r="F165" i="18"/>
  <c r="AA78" i="33" l="1"/>
  <c r="AA77" i="33"/>
  <c r="AA76" i="33"/>
  <c r="AA75" i="33"/>
  <c r="AA74" i="33"/>
  <c r="AA73" i="33"/>
  <c r="AA78" i="27"/>
  <c r="AA78" i="11"/>
  <c r="Q3533" i="25"/>
  <c r="Q3532" i="25"/>
  <c r="Q3531" i="25"/>
  <c r="Q3530" i="25"/>
  <c r="Q3529" i="25"/>
  <c r="Q3528" i="25"/>
  <c r="Q3527" i="25"/>
  <c r="Q3526" i="25"/>
  <c r="Q3525" i="25"/>
  <c r="Q3524" i="25"/>
  <c r="Q3523" i="25"/>
  <c r="Q3522" i="25"/>
  <c r="Q3521" i="25"/>
  <c r="Q3520" i="25"/>
  <c r="Q3519" i="25"/>
  <c r="Q3518" i="25"/>
  <c r="Q3517" i="25"/>
  <c r="Q3516" i="25"/>
  <c r="Q3515" i="25"/>
  <c r="Q3514" i="25"/>
  <c r="Q3513" i="25"/>
  <c r="Q3512" i="25"/>
  <c r="Q3511" i="25"/>
  <c r="Q3510" i="25"/>
  <c r="Q3509" i="25"/>
  <c r="Q3508" i="25"/>
  <c r="Q3507" i="25"/>
  <c r="Q3506" i="25"/>
  <c r="Q3505" i="25"/>
  <c r="Q3504" i="25"/>
  <c r="Q3503" i="25"/>
  <c r="Q3502" i="25"/>
  <c r="Q3501" i="25"/>
  <c r="Q3500" i="25"/>
  <c r="Q3499" i="25"/>
  <c r="Q3498" i="25"/>
  <c r="Q3497" i="25"/>
  <c r="Q3496" i="25"/>
  <c r="Q3495" i="25"/>
  <c r="Q3494" i="25"/>
  <c r="Q3493" i="25"/>
  <c r="Q3492" i="25"/>
  <c r="Q3491" i="25"/>
  <c r="Q3490" i="25"/>
  <c r="Q3489" i="25"/>
  <c r="Q3488" i="25"/>
  <c r="Q3487" i="25"/>
  <c r="Q3486" i="25"/>
  <c r="Q3485" i="25"/>
  <c r="Q3484" i="25"/>
  <c r="Q3483" i="25"/>
  <c r="Q3482" i="25"/>
  <c r="Q3481" i="25"/>
  <c r="Q3480" i="25"/>
  <c r="Q3479" i="25"/>
  <c r="Q3478" i="25"/>
  <c r="Q3477" i="25"/>
  <c r="Q3476" i="25"/>
  <c r="Q3475" i="25"/>
  <c r="Q3474" i="25"/>
  <c r="Q3473" i="25"/>
  <c r="Q3472" i="25"/>
  <c r="Q3471" i="25"/>
  <c r="Q3470" i="25"/>
  <c r="Q3469" i="25"/>
  <c r="Q3468" i="25"/>
  <c r="Q3467" i="25"/>
  <c r="Q3466" i="25"/>
  <c r="Q3465" i="25"/>
  <c r="Q3464" i="25"/>
  <c r="Q3463" i="25"/>
  <c r="Q3462" i="25"/>
  <c r="Q3461" i="25"/>
  <c r="Q3460" i="25"/>
  <c r="Q3459" i="25"/>
  <c r="Q3458" i="25"/>
  <c r="Q3457" i="25"/>
  <c r="Q3456" i="25"/>
  <c r="Q3455" i="25"/>
  <c r="Q3454" i="25"/>
  <c r="Q3453" i="25"/>
  <c r="Q3452" i="25"/>
  <c r="Q3451" i="25"/>
  <c r="Q3450" i="25"/>
  <c r="Q3449" i="25"/>
  <c r="Q3448" i="25"/>
  <c r="Q3447" i="25"/>
  <c r="Q3446" i="25"/>
  <c r="Q3445" i="25"/>
  <c r="Q3444" i="25"/>
  <c r="Q3443" i="25"/>
  <c r="Q3442" i="25"/>
  <c r="Q3441" i="25"/>
  <c r="Q3440" i="25"/>
  <c r="Q3439" i="25"/>
  <c r="Q3438" i="25"/>
  <c r="Q3437" i="25"/>
  <c r="Q3436" i="25"/>
  <c r="Q3435" i="25"/>
  <c r="Q3434" i="25"/>
  <c r="Q3433" i="25"/>
  <c r="Q3432" i="25"/>
  <c r="Q3431" i="25"/>
  <c r="Q3430" i="25"/>
  <c r="Q3429" i="25"/>
  <c r="Q3428" i="25"/>
  <c r="Q3427" i="25"/>
  <c r="Q3426" i="25"/>
  <c r="Q3425" i="25"/>
  <c r="Q3424" i="25"/>
  <c r="Q3423" i="25"/>
  <c r="Q3422" i="25"/>
  <c r="Q3421" i="25"/>
  <c r="Q3420" i="25"/>
  <c r="Q3419" i="25"/>
  <c r="Q3418" i="25"/>
  <c r="Q3417" i="25"/>
  <c r="Q3416" i="25"/>
  <c r="Q3415" i="25"/>
  <c r="Q3414" i="25"/>
  <c r="Q3413" i="25"/>
  <c r="Q3412" i="25"/>
  <c r="Q3411" i="25"/>
  <c r="Q3410" i="25"/>
  <c r="Q3409" i="25"/>
  <c r="Q3408" i="25"/>
  <c r="Q3407" i="25"/>
  <c r="Q3406" i="25"/>
  <c r="AA113" i="27" l="1"/>
  <c r="Z113" i="27"/>
  <c r="Y113" i="27"/>
  <c r="AA106" i="27"/>
  <c r="AO106" i="27" s="1"/>
  <c r="Z106" i="27"/>
  <c r="Y106" i="27"/>
  <c r="AA99" i="27"/>
  <c r="Z99" i="27"/>
  <c r="Y99" i="27"/>
  <c r="AA113" i="11"/>
  <c r="Z113" i="11"/>
  <c r="Y113" i="11"/>
  <c r="AA106" i="11"/>
  <c r="AO106" i="11" s="1"/>
  <c r="Z106" i="11"/>
  <c r="Y106" i="11"/>
  <c r="AA99" i="11"/>
  <c r="Z99" i="11"/>
  <c r="Y99" i="11"/>
  <c r="AA147" i="33"/>
  <c r="AA146" i="33"/>
  <c r="AA145" i="33"/>
  <c r="AA144" i="33"/>
  <c r="AA143" i="33"/>
  <c r="AA140" i="33"/>
  <c r="AA139" i="33"/>
  <c r="AA138" i="33"/>
  <c r="AA137" i="33"/>
  <c r="AA136" i="33"/>
  <c r="AA141" i="33" s="1"/>
  <c r="AA133" i="33"/>
  <c r="AA132" i="33"/>
  <c r="AA131" i="33"/>
  <c r="AA130" i="33"/>
  <c r="AA129" i="33"/>
  <c r="AA126" i="33"/>
  <c r="AA125" i="33"/>
  <c r="AA124" i="33"/>
  <c r="AA123" i="33"/>
  <c r="AA122" i="33"/>
  <c r="AA127" i="33" s="1"/>
  <c r="AA112" i="33"/>
  <c r="AA111" i="33"/>
  <c r="AA110" i="33"/>
  <c r="AA109" i="33"/>
  <c r="AA108" i="33"/>
  <c r="AA105" i="33"/>
  <c r="AA104" i="33"/>
  <c r="AA103" i="33"/>
  <c r="AA102" i="33"/>
  <c r="AA101" i="33"/>
  <c r="AA98" i="33"/>
  <c r="AA154" i="33" s="1"/>
  <c r="AA97" i="33"/>
  <c r="AA153" i="33" s="1"/>
  <c r="AA96" i="33"/>
  <c r="AA152" i="33" s="1"/>
  <c r="AA95" i="33"/>
  <c r="AA81" i="33" s="1"/>
  <c r="AA94" i="33"/>
  <c r="AA80" i="33" s="1"/>
  <c r="AA70" i="33"/>
  <c r="AA69" i="33"/>
  <c r="AA68" i="33"/>
  <c r="AA67" i="33"/>
  <c r="AA66" i="33"/>
  <c r="AA71" i="33" s="1"/>
  <c r="AA63" i="33"/>
  <c r="AA62" i="33"/>
  <c r="AA61" i="33"/>
  <c r="AA60" i="33"/>
  <c r="AA59" i="33"/>
  <c r="AA64" i="33" s="1"/>
  <c r="AA56" i="33"/>
  <c r="AA55" i="33"/>
  <c r="AA54" i="33"/>
  <c r="AA57" i="33" s="1"/>
  <c r="AA53" i="33"/>
  <c r="AA52" i="33"/>
  <c r="AA49" i="33"/>
  <c r="AA48" i="33"/>
  <c r="AA47" i="33"/>
  <c r="AA46" i="33"/>
  <c r="AA45" i="33"/>
  <c r="AA50" i="33" s="1"/>
  <c r="AA42" i="33"/>
  <c r="AA41" i="33"/>
  <c r="AA40" i="33"/>
  <c r="AA39" i="33"/>
  <c r="AA38" i="33"/>
  <c r="AA43" i="33" s="1"/>
  <c r="AA35" i="33"/>
  <c r="AA34" i="33"/>
  <c r="AA33" i="33"/>
  <c r="AA32" i="33"/>
  <c r="AA31" i="33"/>
  <c r="AA36" i="33" s="1"/>
  <c r="AA28" i="33"/>
  <c r="AA27" i="33"/>
  <c r="AA26" i="33"/>
  <c r="AA29" i="33" s="1"/>
  <c r="AA25" i="33"/>
  <c r="AA24" i="33"/>
  <c r="AA21" i="33"/>
  <c r="AA20" i="33"/>
  <c r="AA19" i="33"/>
  <c r="AA18" i="33"/>
  <c r="AA17" i="33"/>
  <c r="AA22" i="33" s="1"/>
  <c r="AA14" i="33"/>
  <c r="AA13" i="33"/>
  <c r="AA12" i="33"/>
  <c r="AA11" i="33"/>
  <c r="AA10" i="33"/>
  <c r="AA15" i="33" s="1"/>
  <c r="AO148" i="27"/>
  <c r="AO147" i="27"/>
  <c r="AO146" i="27"/>
  <c r="AO145" i="27"/>
  <c r="AO144" i="27"/>
  <c r="AO143" i="27"/>
  <c r="AO141" i="27"/>
  <c r="AO140" i="27"/>
  <c r="AO139" i="27"/>
  <c r="AO138" i="27"/>
  <c r="AO137" i="27"/>
  <c r="AO136" i="27"/>
  <c r="AO134" i="27"/>
  <c r="AO133" i="27"/>
  <c r="AO132" i="27"/>
  <c r="AO131" i="27"/>
  <c r="AO130" i="27"/>
  <c r="AO129" i="27"/>
  <c r="AO127" i="27"/>
  <c r="AO126" i="27"/>
  <c r="AO125" i="27"/>
  <c r="AO124" i="27"/>
  <c r="AO123" i="27"/>
  <c r="AO122" i="27"/>
  <c r="AO120" i="27"/>
  <c r="AO119" i="27"/>
  <c r="AO118" i="27"/>
  <c r="AO117" i="27"/>
  <c r="AO116" i="27"/>
  <c r="AO115" i="27"/>
  <c r="AO113" i="27"/>
  <c r="AO112" i="27"/>
  <c r="AO111" i="27"/>
  <c r="AO110" i="27"/>
  <c r="AO109" i="27"/>
  <c r="AO108" i="27"/>
  <c r="AO105" i="27"/>
  <c r="AO104" i="27"/>
  <c r="AO103" i="27"/>
  <c r="AO102" i="27"/>
  <c r="AO101" i="27"/>
  <c r="AO99" i="27"/>
  <c r="AO98" i="27"/>
  <c r="AO97" i="27"/>
  <c r="AO96" i="27"/>
  <c r="AO95" i="27"/>
  <c r="AO94" i="27"/>
  <c r="AO85" i="27"/>
  <c r="AO84" i="27"/>
  <c r="AO83" i="27"/>
  <c r="AO82" i="27"/>
  <c r="AO81" i="27"/>
  <c r="AO80" i="27"/>
  <c r="AO78" i="27"/>
  <c r="AO77" i="27"/>
  <c r="AO76" i="27"/>
  <c r="AO75" i="27"/>
  <c r="AO74" i="27"/>
  <c r="AO73" i="27"/>
  <c r="AO71" i="27"/>
  <c r="AO70" i="27"/>
  <c r="AO69" i="27"/>
  <c r="AO68" i="27"/>
  <c r="AO67" i="27"/>
  <c r="AO66" i="27"/>
  <c r="AO64" i="27"/>
  <c r="AO63" i="27"/>
  <c r="AO62" i="27"/>
  <c r="AO61" i="27"/>
  <c r="AO60" i="27"/>
  <c r="AO59" i="27"/>
  <c r="AO57" i="27"/>
  <c r="AO56" i="27"/>
  <c r="AO55" i="27"/>
  <c r="AO54" i="27"/>
  <c r="AO53" i="27"/>
  <c r="AO52" i="27"/>
  <c r="AO50" i="27"/>
  <c r="AO49" i="27"/>
  <c r="AO48" i="27"/>
  <c r="AO47" i="27"/>
  <c r="AO46" i="27"/>
  <c r="AO45" i="27"/>
  <c r="AO43" i="27"/>
  <c r="AO42" i="27"/>
  <c r="AO41" i="27"/>
  <c r="AO40" i="27"/>
  <c r="AO39" i="27"/>
  <c r="AO38" i="27"/>
  <c r="AO36" i="27"/>
  <c r="AO35" i="27"/>
  <c r="AO34" i="27"/>
  <c r="AO33" i="27"/>
  <c r="AO32" i="27"/>
  <c r="AO31" i="27"/>
  <c r="AO29" i="27"/>
  <c r="AO28" i="27"/>
  <c r="AO27" i="27"/>
  <c r="AO26" i="27"/>
  <c r="AO25" i="27"/>
  <c r="AO24" i="27"/>
  <c r="AO22" i="27"/>
  <c r="AO21" i="27"/>
  <c r="AO20" i="27"/>
  <c r="AO19" i="27"/>
  <c r="AO18" i="27"/>
  <c r="AO17" i="27"/>
  <c r="AO15" i="27"/>
  <c r="AO14" i="27"/>
  <c r="AO13" i="27"/>
  <c r="AO12" i="27"/>
  <c r="AO11" i="27"/>
  <c r="AO10" i="27"/>
  <c r="AO150" i="11"/>
  <c r="AO148" i="11"/>
  <c r="AO147" i="11"/>
  <c r="AO146" i="11"/>
  <c r="AO145" i="11"/>
  <c r="AO144" i="11"/>
  <c r="AO143" i="11"/>
  <c r="AO141" i="11"/>
  <c r="AO140" i="11"/>
  <c r="AO139" i="11"/>
  <c r="AO138" i="11"/>
  <c r="AO137" i="11"/>
  <c r="AO136" i="11"/>
  <c r="AO134" i="11"/>
  <c r="AO133" i="11"/>
  <c r="AO132" i="11"/>
  <c r="AO131" i="11"/>
  <c r="AO130" i="11"/>
  <c r="AO129" i="11"/>
  <c r="AO127" i="11"/>
  <c r="AO126" i="11"/>
  <c r="AO125" i="11"/>
  <c r="AO124" i="11"/>
  <c r="AO123" i="11"/>
  <c r="AO122" i="11"/>
  <c r="AO120" i="11"/>
  <c r="AO119" i="11"/>
  <c r="AO118" i="11"/>
  <c r="AO117" i="11"/>
  <c r="AO116" i="11"/>
  <c r="AO115" i="11"/>
  <c r="AO113" i="11"/>
  <c r="AO112" i="11"/>
  <c r="AO111" i="11"/>
  <c r="AO110" i="11"/>
  <c r="AO109" i="11"/>
  <c r="AO108" i="11"/>
  <c r="AO105" i="11"/>
  <c r="AO104" i="11"/>
  <c r="AO103" i="11"/>
  <c r="AO102" i="11"/>
  <c r="AO101" i="11"/>
  <c r="AO99" i="11"/>
  <c r="AO98" i="11"/>
  <c r="AO97" i="11"/>
  <c r="AO96" i="11"/>
  <c r="AO95" i="11"/>
  <c r="AO94" i="11"/>
  <c r="AO85" i="11"/>
  <c r="AO84" i="11"/>
  <c r="AO83" i="11"/>
  <c r="AO82" i="11"/>
  <c r="AO81" i="11"/>
  <c r="AO80" i="11"/>
  <c r="AO78" i="11"/>
  <c r="AO77" i="11"/>
  <c r="AO76" i="11"/>
  <c r="AO75" i="11"/>
  <c r="AO74" i="11"/>
  <c r="AO73" i="11"/>
  <c r="AO71" i="11"/>
  <c r="AO70" i="11"/>
  <c r="AO69" i="11"/>
  <c r="AO68" i="11"/>
  <c r="AO67" i="11"/>
  <c r="AO66" i="11"/>
  <c r="AO64" i="11"/>
  <c r="AO63" i="11"/>
  <c r="AO62" i="11"/>
  <c r="AO61" i="11"/>
  <c r="AO60" i="11"/>
  <c r="AO59" i="11"/>
  <c r="AO57" i="11"/>
  <c r="AO56" i="11"/>
  <c r="AO55" i="11"/>
  <c r="AO54" i="11"/>
  <c r="AO53" i="11"/>
  <c r="AO52" i="11"/>
  <c r="AO50" i="11"/>
  <c r="AO49" i="11"/>
  <c r="AO48" i="11"/>
  <c r="AO47" i="11"/>
  <c r="AO46" i="11"/>
  <c r="AO45" i="11"/>
  <c r="AO43" i="11"/>
  <c r="AO42" i="11"/>
  <c r="AO41" i="11"/>
  <c r="AO40" i="11"/>
  <c r="AO39" i="11"/>
  <c r="AO38" i="11"/>
  <c r="AO36" i="11"/>
  <c r="AO35" i="11"/>
  <c r="AO34" i="11"/>
  <c r="AO33" i="11"/>
  <c r="AO32" i="11"/>
  <c r="AO31" i="11"/>
  <c r="AO29" i="11"/>
  <c r="AO28" i="11"/>
  <c r="AO27" i="11"/>
  <c r="AO26" i="11"/>
  <c r="AO25" i="11"/>
  <c r="AO24" i="11"/>
  <c r="AO22" i="11"/>
  <c r="AO21" i="11"/>
  <c r="AO20" i="11"/>
  <c r="AO19" i="11"/>
  <c r="AO18" i="11"/>
  <c r="AO17" i="11"/>
  <c r="AO15" i="11"/>
  <c r="AO14" i="11"/>
  <c r="AO13" i="11"/>
  <c r="AO12" i="11"/>
  <c r="AO11" i="11"/>
  <c r="AO10" i="11"/>
  <c r="BC154" i="27"/>
  <c r="BC147" i="27"/>
  <c r="BC146" i="27"/>
  <c r="BC145" i="27"/>
  <c r="BC144" i="27"/>
  <c r="BC143" i="27"/>
  <c r="BC148" i="27" s="1"/>
  <c r="BC140" i="27"/>
  <c r="BC139" i="27"/>
  <c r="BC138" i="27"/>
  <c r="BC137" i="27"/>
  <c r="BC136" i="27"/>
  <c r="BC141" i="27" s="1"/>
  <c r="BC133" i="27"/>
  <c r="BC132" i="27"/>
  <c r="BC131" i="27"/>
  <c r="BC130" i="27"/>
  <c r="BC129" i="27"/>
  <c r="BC134" i="27" s="1"/>
  <c r="BC127" i="27"/>
  <c r="BC126" i="27"/>
  <c r="BC125" i="27"/>
  <c r="BC124" i="27"/>
  <c r="BC123" i="27"/>
  <c r="BC122" i="27"/>
  <c r="BC119" i="27"/>
  <c r="BC118" i="27"/>
  <c r="BC117" i="27"/>
  <c r="BC116" i="27"/>
  <c r="BC115" i="27"/>
  <c r="BC120" i="27" s="1"/>
  <c r="BC112" i="27"/>
  <c r="BC111" i="27"/>
  <c r="BC110" i="27"/>
  <c r="BC109" i="27"/>
  <c r="BC108" i="27"/>
  <c r="BC105" i="27"/>
  <c r="BC104" i="27"/>
  <c r="BC103" i="27"/>
  <c r="BC102" i="27"/>
  <c r="BC101" i="27"/>
  <c r="BC98" i="27"/>
  <c r="BC97" i="27"/>
  <c r="BC96" i="27"/>
  <c r="BC95" i="27"/>
  <c r="BC99" i="27" s="1"/>
  <c r="BC94" i="27"/>
  <c r="BC84" i="27"/>
  <c r="BC83" i="27"/>
  <c r="BC82" i="27"/>
  <c r="BC81" i="27"/>
  <c r="BC80" i="27"/>
  <c r="BC85" i="27" s="1"/>
  <c r="BC77" i="27"/>
  <c r="BC76" i="27"/>
  <c r="BC75" i="27"/>
  <c r="BC74" i="27"/>
  <c r="BC73" i="27"/>
  <c r="BC70" i="27"/>
  <c r="BC69" i="27"/>
  <c r="BC68" i="27"/>
  <c r="BC67" i="27"/>
  <c r="BC66" i="27"/>
  <c r="BC71" i="27" s="1"/>
  <c r="BC64" i="27"/>
  <c r="BC63" i="27"/>
  <c r="BC62" i="27"/>
  <c r="BC61" i="27"/>
  <c r="BC60" i="27"/>
  <c r="BC59" i="27"/>
  <c r="BC56" i="27"/>
  <c r="BC55" i="27"/>
  <c r="BC54" i="27"/>
  <c r="BC57" i="27" s="1"/>
  <c r="BC53" i="27"/>
  <c r="BC52" i="27"/>
  <c r="BC49" i="27"/>
  <c r="BC48" i="27"/>
  <c r="BC47" i="27"/>
  <c r="BC46" i="27"/>
  <c r="BC45" i="27"/>
  <c r="BC50" i="27" s="1"/>
  <c r="BC42" i="27"/>
  <c r="BC41" i="27"/>
  <c r="BC40" i="27"/>
  <c r="BC39" i="27"/>
  <c r="BC38" i="27"/>
  <c r="BC43" i="27" s="1"/>
  <c r="BC36" i="27"/>
  <c r="BC35" i="27"/>
  <c r="BC34" i="27"/>
  <c r="BC33" i="27"/>
  <c r="BC32" i="27"/>
  <c r="BC31" i="27"/>
  <c r="BC28" i="27"/>
  <c r="BC27" i="27"/>
  <c r="BC26" i="27"/>
  <c r="BC29" i="27" s="1"/>
  <c r="BC25" i="27"/>
  <c r="BC24" i="27"/>
  <c r="BC21" i="27"/>
  <c r="BC20" i="27"/>
  <c r="BC19" i="27"/>
  <c r="BC18" i="27"/>
  <c r="BC17" i="27"/>
  <c r="BC22" i="27" s="1"/>
  <c r="BC14" i="27"/>
  <c r="BC13" i="27"/>
  <c r="BC12" i="27"/>
  <c r="BC11" i="27"/>
  <c r="BC10" i="27"/>
  <c r="BC15" i="27" s="1"/>
  <c r="BC151" i="11"/>
  <c r="BC147" i="11"/>
  <c r="BC146" i="11"/>
  <c r="BC145" i="11"/>
  <c r="BC148" i="11" s="1"/>
  <c r="BC144" i="11"/>
  <c r="BC143" i="11"/>
  <c r="BC140" i="11"/>
  <c r="BC139" i="11"/>
  <c r="BC138" i="11"/>
  <c r="BC137" i="11"/>
  <c r="BC136" i="11"/>
  <c r="BC141" i="11" s="1"/>
  <c r="BC133" i="11"/>
  <c r="BC132" i="11"/>
  <c r="BC131" i="11"/>
  <c r="BC130" i="11"/>
  <c r="BC129" i="11"/>
  <c r="BC134" i="11" s="1"/>
  <c r="BC127" i="11"/>
  <c r="BC126" i="11"/>
  <c r="BC125" i="11"/>
  <c r="BC124" i="11"/>
  <c r="BC123" i="11"/>
  <c r="BC122" i="11"/>
  <c r="BC119" i="11"/>
  <c r="BC118" i="11"/>
  <c r="BC117" i="11"/>
  <c r="BC120" i="11" s="1"/>
  <c r="BC116" i="11"/>
  <c r="BC115" i="11"/>
  <c r="BC112" i="11"/>
  <c r="BC111" i="11"/>
  <c r="BC110" i="11"/>
  <c r="BC109" i="11"/>
  <c r="BC108" i="11"/>
  <c r="BC113" i="11" s="1"/>
  <c r="BC105" i="11"/>
  <c r="BC104" i="11"/>
  <c r="BC103" i="11"/>
  <c r="BC102" i="11"/>
  <c r="BC101" i="11"/>
  <c r="BC98" i="11"/>
  <c r="BC97" i="11"/>
  <c r="BC99" i="11" s="1"/>
  <c r="BC96" i="11"/>
  <c r="BC95" i="11"/>
  <c r="BC94" i="11"/>
  <c r="BC84" i="11"/>
  <c r="BC83" i="11"/>
  <c r="BC82" i="11"/>
  <c r="BC85" i="11" s="1"/>
  <c r="BC81" i="11"/>
  <c r="BC80" i="11"/>
  <c r="BC77" i="11"/>
  <c r="BC78" i="11" s="1"/>
  <c r="BC76" i="11"/>
  <c r="BC75" i="11"/>
  <c r="BC74" i="11"/>
  <c r="BC73" i="11"/>
  <c r="BC70" i="11"/>
  <c r="BC69" i="11"/>
  <c r="BC68" i="11"/>
  <c r="BC67" i="11"/>
  <c r="BC66" i="11"/>
  <c r="BC71" i="11" s="1"/>
  <c r="BC63" i="11"/>
  <c r="BC64" i="11" s="1"/>
  <c r="BC62" i="11"/>
  <c r="BC61" i="11"/>
  <c r="BC60" i="11"/>
  <c r="BC59" i="11"/>
  <c r="BC56" i="11"/>
  <c r="BC55" i="11"/>
  <c r="BC54" i="11"/>
  <c r="BC57" i="11" s="1"/>
  <c r="BC53" i="11"/>
  <c r="BC52" i="11"/>
  <c r="BC49" i="11"/>
  <c r="BC48" i="11"/>
  <c r="BC47" i="11"/>
  <c r="BC46" i="11"/>
  <c r="BC45" i="11"/>
  <c r="BC50" i="11" s="1"/>
  <c r="BC42" i="11"/>
  <c r="BC41" i="11"/>
  <c r="BC40" i="11"/>
  <c r="BC39" i="11"/>
  <c r="BC38" i="11"/>
  <c r="BC43" i="11" s="1"/>
  <c r="BC35" i="11"/>
  <c r="BC36" i="11" s="1"/>
  <c r="BC34" i="11"/>
  <c r="BC33" i="11"/>
  <c r="BC32" i="11"/>
  <c r="BC31" i="11"/>
  <c r="BC28" i="11"/>
  <c r="BC27" i="11"/>
  <c r="BC26" i="11"/>
  <c r="BC29" i="11" s="1"/>
  <c r="BC25" i="11"/>
  <c r="BC24" i="11"/>
  <c r="BC21" i="11"/>
  <c r="BC20" i="11"/>
  <c r="BC19" i="11"/>
  <c r="BC18" i="11"/>
  <c r="BC17" i="11"/>
  <c r="BC22" i="11" s="1"/>
  <c r="BC14" i="11"/>
  <c r="BC13" i="11"/>
  <c r="BC12" i="11"/>
  <c r="BC11" i="11"/>
  <c r="BC10" i="11"/>
  <c r="BC15" i="11" s="1"/>
  <c r="AB155" i="27"/>
  <c r="AB154" i="27"/>
  <c r="AB153" i="27"/>
  <c r="AB152" i="27"/>
  <c r="AB151" i="27"/>
  <c r="AB150" i="27"/>
  <c r="AB155" i="11"/>
  <c r="AB154" i="11"/>
  <c r="AB153" i="11"/>
  <c r="AB152" i="11"/>
  <c r="AB151" i="11"/>
  <c r="AB150" i="11"/>
  <c r="AA155" i="27"/>
  <c r="AO155" i="27" s="1"/>
  <c r="AA154" i="27"/>
  <c r="AO154" i="27" s="1"/>
  <c r="AA153" i="27"/>
  <c r="AO153" i="27" s="1"/>
  <c r="AA152" i="27"/>
  <c r="AO152" i="27" s="1"/>
  <c r="AA151" i="27"/>
  <c r="BC151" i="27" s="1"/>
  <c r="AA150" i="27"/>
  <c r="BC150" i="27" s="1"/>
  <c r="AA155" i="11"/>
  <c r="BC155" i="11" s="1"/>
  <c r="AA154" i="11"/>
  <c r="BC154" i="11" s="1"/>
  <c r="AA153" i="11"/>
  <c r="BC153" i="11" s="1"/>
  <c r="AA152" i="11"/>
  <c r="AO152" i="11" s="1"/>
  <c r="AA151" i="11"/>
  <c r="AO151" i="11" s="1"/>
  <c r="AA150" i="11"/>
  <c r="BC150" i="11" s="1"/>
  <c r="BC78" i="27" l="1"/>
  <c r="AA113" i="33"/>
  <c r="BC113" i="27"/>
  <c r="BC106" i="27"/>
  <c r="BC155" i="27"/>
  <c r="BC152" i="27"/>
  <c r="AO150" i="27"/>
  <c r="BC153" i="27"/>
  <c r="AO151" i="27"/>
  <c r="AA82" i="33"/>
  <c r="AA117" i="33"/>
  <c r="AA99" i="33"/>
  <c r="AA151" i="33"/>
  <c r="BC106" i="11"/>
  <c r="AO155" i="11"/>
  <c r="AA116" i="33"/>
  <c r="AO153" i="11"/>
  <c r="AO154" i="11"/>
  <c r="BC152" i="11"/>
  <c r="AA115" i="33"/>
  <c r="AA155" i="33"/>
  <c r="AA83" i="33"/>
  <c r="AA118" i="33"/>
  <c r="AA84" i="33"/>
  <c r="AA119" i="33"/>
  <c r="AA150" i="33"/>
  <c r="AA106" i="33"/>
  <c r="Z78" i="27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AA120" i="33" l="1"/>
  <c r="AA85" i="33"/>
  <c r="Q3156" i="25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7" i="33"/>
  <c r="Y76" i="33"/>
  <c r="Y75" i="33"/>
  <c r="Y74" i="33"/>
  <c r="Y73" i="33"/>
  <c r="BB152" i="27"/>
  <c r="BB147" i="27"/>
  <c r="BB148" i="27" s="1"/>
  <c r="BB146" i="27"/>
  <c r="BB145" i="27"/>
  <c r="BB144" i="27"/>
  <c r="BB143" i="27"/>
  <c r="BB140" i="27"/>
  <c r="BB139" i="27"/>
  <c r="BB138" i="27"/>
  <c r="BB137" i="27"/>
  <c r="BB136" i="27"/>
  <c r="BB133" i="27"/>
  <c r="BB132" i="27"/>
  <c r="BB131" i="27"/>
  <c r="BB130" i="27"/>
  <c r="BB129" i="27"/>
  <c r="BB126" i="27"/>
  <c r="BB125" i="27"/>
  <c r="BB124" i="27"/>
  <c r="BB123" i="27"/>
  <c r="BB122" i="27"/>
  <c r="BB115" i="27"/>
  <c r="BB112" i="27"/>
  <c r="BB111" i="27"/>
  <c r="BB110" i="27"/>
  <c r="BB109" i="27"/>
  <c r="BB108" i="27"/>
  <c r="BB105" i="27"/>
  <c r="BB104" i="27"/>
  <c r="BB103" i="27"/>
  <c r="BB102" i="27"/>
  <c r="BB101" i="27"/>
  <c r="BB98" i="27"/>
  <c r="BB97" i="27"/>
  <c r="BB96" i="27"/>
  <c r="BB95" i="27"/>
  <c r="BB94" i="27"/>
  <c r="BB77" i="27"/>
  <c r="BB76" i="27"/>
  <c r="BB75" i="27"/>
  <c r="BB74" i="27"/>
  <c r="BB73" i="27"/>
  <c r="BB70" i="27"/>
  <c r="BB69" i="27"/>
  <c r="BB68" i="27"/>
  <c r="BB67" i="27"/>
  <c r="BB66" i="27"/>
  <c r="BB63" i="27"/>
  <c r="BB62" i="27"/>
  <c r="BB61" i="27"/>
  <c r="BB60" i="27"/>
  <c r="BB59" i="27"/>
  <c r="BB56" i="27"/>
  <c r="BB55" i="27"/>
  <c r="BB54" i="27"/>
  <c r="BB53" i="27"/>
  <c r="BB52" i="27"/>
  <c r="BB49" i="27"/>
  <c r="BB48" i="27"/>
  <c r="BB47" i="27"/>
  <c r="BB46" i="27"/>
  <c r="BB45" i="27"/>
  <c r="BB42" i="27"/>
  <c r="BB41" i="27"/>
  <c r="BB40" i="27"/>
  <c r="BB39" i="27"/>
  <c r="BB38" i="27"/>
  <c r="BB35" i="27"/>
  <c r="BB34" i="27"/>
  <c r="BB33" i="27"/>
  <c r="BB32" i="27"/>
  <c r="BB31" i="27"/>
  <c r="BB28" i="27"/>
  <c r="BB27" i="27"/>
  <c r="BB26" i="27"/>
  <c r="BB25" i="27"/>
  <c r="BB24" i="27"/>
  <c r="BB21" i="27"/>
  <c r="BB20" i="27"/>
  <c r="BB19" i="27"/>
  <c r="BB18" i="27"/>
  <c r="BB17" i="27"/>
  <c r="BB14" i="27"/>
  <c r="BB13" i="27"/>
  <c r="BB12" i="27"/>
  <c r="BB11" i="27"/>
  <c r="BB10" i="27"/>
  <c r="BB147" i="11"/>
  <c r="BB146" i="11"/>
  <c r="BB145" i="11"/>
  <c r="BB144" i="11"/>
  <c r="BB143" i="11"/>
  <c r="BB140" i="11"/>
  <c r="BB139" i="11"/>
  <c r="BB138" i="11"/>
  <c r="BB137" i="11"/>
  <c r="BB136" i="11"/>
  <c r="BB133" i="11"/>
  <c r="BB132" i="11"/>
  <c r="BB131" i="11"/>
  <c r="BB130" i="11"/>
  <c r="BB129" i="11"/>
  <c r="BB126" i="11"/>
  <c r="BB125" i="11"/>
  <c r="BB124" i="11"/>
  <c r="BB123" i="11"/>
  <c r="BB122" i="11"/>
  <c r="BB115" i="11"/>
  <c r="BB112" i="11"/>
  <c r="BB111" i="11"/>
  <c r="BB110" i="11"/>
  <c r="BB109" i="11"/>
  <c r="BB108" i="11"/>
  <c r="BB105" i="11"/>
  <c r="BB104" i="11"/>
  <c r="BB103" i="11"/>
  <c r="BB102" i="11"/>
  <c r="BB101" i="11"/>
  <c r="BB98" i="11"/>
  <c r="BB97" i="11"/>
  <c r="BB96" i="11"/>
  <c r="BB95" i="11"/>
  <c r="BB94" i="11"/>
  <c r="BB77" i="11"/>
  <c r="BB76" i="11"/>
  <c r="BB75" i="11"/>
  <c r="BB74" i="11"/>
  <c r="BB73" i="11"/>
  <c r="BB70" i="11"/>
  <c r="BB69" i="11"/>
  <c r="BB68" i="11"/>
  <c r="BB67" i="11"/>
  <c r="BB66" i="11"/>
  <c r="BB63" i="11"/>
  <c r="BB62" i="11"/>
  <c r="BB61" i="11"/>
  <c r="BB60" i="11"/>
  <c r="BB59" i="11"/>
  <c r="BB56" i="11"/>
  <c r="BB55" i="11"/>
  <c r="BB54" i="11"/>
  <c r="BB53" i="11"/>
  <c r="BB52" i="11"/>
  <c r="BB49" i="11"/>
  <c r="BB48" i="11"/>
  <c r="BB47" i="11"/>
  <c r="BB46" i="11"/>
  <c r="BB45" i="11"/>
  <c r="BB42" i="11"/>
  <c r="BB41" i="11"/>
  <c r="BB40" i="11"/>
  <c r="BB39" i="11"/>
  <c r="BB38" i="11"/>
  <c r="BB35" i="11"/>
  <c r="BB34" i="11"/>
  <c r="BB33" i="11"/>
  <c r="BB32" i="11"/>
  <c r="BB31" i="11"/>
  <c r="BB28" i="11"/>
  <c r="BB27" i="11"/>
  <c r="BB26" i="11"/>
  <c r="BB25" i="11"/>
  <c r="BB24" i="11"/>
  <c r="BB21" i="11"/>
  <c r="BB20" i="11"/>
  <c r="BB19" i="11"/>
  <c r="BB18" i="11"/>
  <c r="BB17" i="11"/>
  <c r="BB14" i="11"/>
  <c r="BB13" i="11"/>
  <c r="BB12" i="11"/>
  <c r="BB11" i="11"/>
  <c r="BB10" i="11"/>
  <c r="BA147" i="27"/>
  <c r="BA146" i="27"/>
  <c r="BA145" i="27"/>
  <c r="BA144" i="27"/>
  <c r="BA143" i="27"/>
  <c r="BA140" i="27"/>
  <c r="BA139" i="27"/>
  <c r="BA138" i="27"/>
  <c r="BA137" i="27"/>
  <c r="BA136" i="27"/>
  <c r="BA133" i="27"/>
  <c r="BA132" i="27"/>
  <c r="BA131" i="27"/>
  <c r="BA130" i="27"/>
  <c r="BA129" i="27"/>
  <c r="BA126" i="27"/>
  <c r="BA125" i="27"/>
  <c r="BA124" i="27"/>
  <c r="BA123" i="27"/>
  <c r="BA122" i="27"/>
  <c r="BA112" i="27"/>
  <c r="BA111" i="27"/>
  <c r="BA110" i="27"/>
  <c r="BA109" i="27"/>
  <c r="BA108" i="27"/>
  <c r="BA105" i="27"/>
  <c r="BA104" i="27"/>
  <c r="BA103" i="27"/>
  <c r="BA102" i="27"/>
  <c r="BA101" i="27"/>
  <c r="BA98" i="27"/>
  <c r="BA97" i="27"/>
  <c r="BA96" i="27"/>
  <c r="BA95" i="27"/>
  <c r="BA94" i="27"/>
  <c r="BA77" i="27"/>
  <c r="BA76" i="27"/>
  <c r="BA75" i="27"/>
  <c r="BA74" i="27"/>
  <c r="BA73" i="27"/>
  <c r="BA70" i="27"/>
  <c r="BA69" i="27"/>
  <c r="BA68" i="27"/>
  <c r="BA67" i="27"/>
  <c r="BA66" i="27"/>
  <c r="BA63" i="27"/>
  <c r="BA62" i="27"/>
  <c r="BA61" i="27"/>
  <c r="BA60" i="27"/>
  <c r="BA59" i="27"/>
  <c r="BA56" i="27"/>
  <c r="BA55" i="27"/>
  <c r="BA54" i="27"/>
  <c r="BA53" i="27"/>
  <c r="BA52" i="27"/>
  <c r="BA49" i="27"/>
  <c r="BA48" i="27"/>
  <c r="BA47" i="27"/>
  <c r="BA46" i="27"/>
  <c r="BA45" i="27"/>
  <c r="BA42" i="27"/>
  <c r="BA41" i="27"/>
  <c r="BA40" i="27"/>
  <c r="BA39" i="27"/>
  <c r="BA38" i="27"/>
  <c r="BA35" i="27"/>
  <c r="BA34" i="27"/>
  <c r="BA33" i="27"/>
  <c r="BA32" i="27"/>
  <c r="BA31" i="27"/>
  <c r="BA28" i="27"/>
  <c r="BA27" i="27"/>
  <c r="BA26" i="27"/>
  <c r="BA25" i="27"/>
  <c r="BA24" i="27"/>
  <c r="BA29" i="27" s="1"/>
  <c r="BA21" i="27"/>
  <c r="BA20" i="27"/>
  <c r="BA19" i="27"/>
  <c r="BA18" i="27"/>
  <c r="BA17" i="27"/>
  <c r="BA14" i="27"/>
  <c r="BA13" i="27"/>
  <c r="BA12" i="27"/>
  <c r="BA11" i="27"/>
  <c r="BA10" i="27"/>
  <c r="BA147" i="11"/>
  <c r="BA146" i="11"/>
  <c r="BA145" i="11"/>
  <c r="BA144" i="11"/>
  <c r="BA143" i="11"/>
  <c r="BA140" i="11"/>
  <c r="BA139" i="11"/>
  <c r="BA138" i="11"/>
  <c r="BA137" i="11"/>
  <c r="BA141" i="11" s="1"/>
  <c r="BA136" i="11"/>
  <c r="BA133" i="11"/>
  <c r="BA132" i="11"/>
  <c r="BA131" i="11"/>
  <c r="BA130" i="11"/>
  <c r="BA129" i="11"/>
  <c r="BA126" i="11"/>
  <c r="BA125" i="11"/>
  <c r="BA124" i="11"/>
  <c r="BA123" i="11"/>
  <c r="BA122" i="11"/>
  <c r="BA112" i="11"/>
  <c r="BA111" i="11"/>
  <c r="BA110" i="11"/>
  <c r="BA109" i="11"/>
  <c r="BA108" i="11"/>
  <c r="BA105" i="11"/>
  <c r="BA104" i="11"/>
  <c r="BA103" i="11"/>
  <c r="BA102" i="11"/>
  <c r="BA101" i="11"/>
  <c r="BA98" i="11"/>
  <c r="BA97" i="11"/>
  <c r="BA96" i="11"/>
  <c r="BA95" i="11"/>
  <c r="BA94" i="11"/>
  <c r="BA77" i="11"/>
  <c r="BA76" i="11"/>
  <c r="BA75" i="11"/>
  <c r="BA74" i="11"/>
  <c r="BA73" i="11"/>
  <c r="BA70" i="11"/>
  <c r="BA69" i="11"/>
  <c r="BA68" i="11"/>
  <c r="BA67" i="11"/>
  <c r="BA66" i="11"/>
  <c r="BA63" i="11"/>
  <c r="BA62" i="11"/>
  <c r="BA61" i="11"/>
  <c r="BA60" i="11"/>
  <c r="BA59" i="11"/>
  <c r="BA56" i="11"/>
  <c r="BA55" i="11"/>
  <c r="BA54" i="11"/>
  <c r="BA53" i="11"/>
  <c r="BA52" i="11"/>
  <c r="BA49" i="11"/>
  <c r="BA48" i="11"/>
  <c r="BA47" i="11"/>
  <c r="BA46" i="11"/>
  <c r="BA45" i="11"/>
  <c r="BA42" i="11"/>
  <c r="BA41" i="11"/>
  <c r="BA40" i="11"/>
  <c r="BA39" i="11"/>
  <c r="BA38" i="11"/>
  <c r="BA35" i="11"/>
  <c r="BA34" i="11"/>
  <c r="BA33" i="11"/>
  <c r="BA32" i="11"/>
  <c r="BA31" i="11"/>
  <c r="BA28" i="11"/>
  <c r="BA27" i="11"/>
  <c r="BA26" i="11"/>
  <c r="BA25" i="11"/>
  <c r="BA24" i="11"/>
  <c r="BA21" i="11"/>
  <c r="BA20" i="11"/>
  <c r="BA19" i="11"/>
  <c r="BA18" i="11"/>
  <c r="BA17" i="11"/>
  <c r="BA14" i="11"/>
  <c r="BA13" i="11"/>
  <c r="BA12" i="11"/>
  <c r="BA11" i="11"/>
  <c r="BA10" i="11"/>
  <c r="AN152" i="27"/>
  <c r="AN151" i="27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5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N154" i="11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5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AM147" i="11"/>
  <c r="AM146" i="11"/>
  <c r="AM145" i="11"/>
  <c r="AM144" i="11"/>
  <c r="AM143" i="11"/>
  <c r="AM140" i="11"/>
  <c r="AM139" i="11"/>
  <c r="AM138" i="11"/>
  <c r="AM137" i="11"/>
  <c r="AM136" i="1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Z155" i="27"/>
  <c r="Z154" i="27"/>
  <c r="AN154" i="27" s="1"/>
  <c r="Z153" i="27"/>
  <c r="BB153" i="27" s="1"/>
  <c r="Z152" i="27"/>
  <c r="Z151" i="27"/>
  <c r="BB151" i="27" s="1"/>
  <c r="Z150" i="27"/>
  <c r="Z155" i="11"/>
  <c r="Z154" i="11"/>
  <c r="BB154" i="11" s="1"/>
  <c r="Z153" i="11"/>
  <c r="AN153" i="11" s="1"/>
  <c r="Z152" i="11"/>
  <c r="AN152" i="11" s="1"/>
  <c r="Z151" i="11"/>
  <c r="BB151" i="11" s="1"/>
  <c r="Z150" i="11"/>
  <c r="Z147" i="33"/>
  <c r="Z146" i="33"/>
  <c r="Z145" i="33"/>
  <c r="Z144" i="33"/>
  <c r="Z143" i="33"/>
  <c r="Z140" i="33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98" i="33"/>
  <c r="Z97" i="33"/>
  <c r="Z96" i="33"/>
  <c r="Z95" i="33"/>
  <c r="Z94" i="33"/>
  <c r="Z83" i="33"/>
  <c r="Z70" i="33"/>
  <c r="Z69" i="33"/>
  <c r="Z68" i="33"/>
  <c r="Z67" i="33"/>
  <c r="Z66" i="33"/>
  <c r="Z63" i="33"/>
  <c r="Z62" i="33"/>
  <c r="Z61" i="33"/>
  <c r="Z60" i="33"/>
  <c r="Z59" i="33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Z82" i="33" l="1"/>
  <c r="BB152" i="11"/>
  <c r="BB153" i="11"/>
  <c r="AN153" i="27"/>
  <c r="AN151" i="11"/>
  <c r="BB154" i="27"/>
  <c r="Z118" i="33"/>
  <c r="BB36" i="27"/>
  <c r="Y78" i="33"/>
  <c r="BB29" i="27"/>
  <c r="BA36" i="11"/>
  <c r="BB50" i="11"/>
  <c r="BB64" i="11"/>
  <c r="Z116" i="33"/>
  <c r="BA71" i="11"/>
  <c r="BA134" i="27"/>
  <c r="BB43" i="11"/>
  <c r="BA99" i="27"/>
  <c r="BA50" i="11"/>
  <c r="BA127" i="11"/>
  <c r="BB78" i="11"/>
  <c r="BA29" i="11"/>
  <c r="BA71" i="27"/>
  <c r="BB113" i="11"/>
  <c r="BB141" i="11"/>
  <c r="BA64" i="11"/>
  <c r="BA99" i="11"/>
  <c r="BA50" i="27"/>
  <c r="BB106" i="11"/>
  <c r="BB141" i="27"/>
  <c r="Z127" i="33"/>
  <c r="BA113" i="11"/>
  <c r="BA134" i="11"/>
  <c r="BA148" i="27"/>
  <c r="BB15" i="27"/>
  <c r="BB71" i="27"/>
  <c r="BB99" i="27"/>
  <c r="BB134" i="27"/>
  <c r="Z99" i="33"/>
  <c r="BA22" i="11"/>
  <c r="BA43" i="11"/>
  <c r="BA43" i="27"/>
  <c r="BA113" i="27"/>
  <c r="BB29" i="11"/>
  <c r="BB148" i="11"/>
  <c r="Z64" i="33"/>
  <c r="BA148" i="11"/>
  <c r="BA64" i="27"/>
  <c r="BA106" i="27"/>
  <c r="BA127" i="27"/>
  <c r="BB22" i="11"/>
  <c r="BB36" i="11"/>
  <c r="BB99" i="11"/>
  <c r="BB57" i="27"/>
  <c r="BB127" i="11"/>
  <c r="Z106" i="33"/>
  <c r="Z43" i="33"/>
  <c r="BA57" i="11"/>
  <c r="BA106" i="11"/>
  <c r="BA22" i="27"/>
  <c r="BB15" i="11"/>
  <c r="BB71" i="11"/>
  <c r="BB134" i="11"/>
  <c r="BB50" i="27"/>
  <c r="BB64" i="27"/>
  <c r="BB113" i="27"/>
  <c r="BA78" i="11"/>
  <c r="BB78" i="27"/>
  <c r="BA15" i="11"/>
  <c r="BA57" i="27"/>
  <c r="BA78" i="27"/>
  <c r="BA141" i="27"/>
  <c r="BB43" i="27"/>
  <c r="BB106" i="27"/>
  <c r="BB127" i="27"/>
  <c r="Z141" i="33"/>
  <c r="BB22" i="27"/>
  <c r="Z115" i="33"/>
  <c r="BA15" i="27"/>
  <c r="BA36" i="27"/>
  <c r="BB57" i="11"/>
  <c r="Z78" i="33"/>
  <c r="Z22" i="33"/>
  <c r="Z29" i="33"/>
  <c r="Z117" i="33"/>
  <c r="Z36" i="33"/>
  <c r="Z15" i="33"/>
  <c r="Z71" i="33"/>
  <c r="Z50" i="33"/>
  <c r="Z113" i="33"/>
  <c r="Z57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120" i="33" l="1"/>
  <c r="Z85" i="33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AB147" i="33" l="1"/>
  <c r="AB146" i="33"/>
  <c r="AB145" i="33"/>
  <c r="AB144" i="33"/>
  <c r="AB143" i="33"/>
  <c r="AB140" i="33"/>
  <c r="AB139" i="33"/>
  <c r="AB138" i="33"/>
  <c r="AB137" i="33"/>
  <c r="AB136" i="33"/>
  <c r="AB133" i="33"/>
  <c r="AB132" i="33"/>
  <c r="AB131" i="33"/>
  <c r="AB130" i="33"/>
  <c r="AB129" i="33"/>
  <c r="AB126" i="33"/>
  <c r="AB125" i="33"/>
  <c r="AB124" i="33"/>
  <c r="AB123" i="33"/>
  <c r="AB122" i="33"/>
  <c r="AB112" i="33"/>
  <c r="AB111" i="33"/>
  <c r="AB110" i="33"/>
  <c r="AB109" i="33"/>
  <c r="AB108" i="33"/>
  <c r="AB105" i="33"/>
  <c r="AB104" i="33"/>
  <c r="AB103" i="33"/>
  <c r="AB102" i="33"/>
  <c r="AB101" i="33"/>
  <c r="AB98" i="33"/>
  <c r="AB97" i="33"/>
  <c r="AB96" i="33"/>
  <c r="AB95" i="33"/>
  <c r="AB94" i="33"/>
  <c r="AB70" i="33"/>
  <c r="AB69" i="33"/>
  <c r="AB68" i="33"/>
  <c r="AB67" i="33"/>
  <c r="AB66" i="33"/>
  <c r="AB63" i="33"/>
  <c r="AB62" i="33"/>
  <c r="AB61" i="33"/>
  <c r="AB60" i="33"/>
  <c r="AB59" i="33"/>
  <c r="AB56" i="33"/>
  <c r="AB55" i="33"/>
  <c r="AB54" i="33"/>
  <c r="AB53" i="33"/>
  <c r="AB52" i="33"/>
  <c r="AB49" i="33"/>
  <c r="AB48" i="33"/>
  <c r="AB47" i="33"/>
  <c r="AB46" i="33"/>
  <c r="AB45" i="33"/>
  <c r="AB42" i="33"/>
  <c r="AB41" i="33"/>
  <c r="AB40" i="33"/>
  <c r="AB39" i="33"/>
  <c r="AB38" i="33"/>
  <c r="AB35" i="33"/>
  <c r="AB34" i="33"/>
  <c r="AB33" i="33"/>
  <c r="AB32" i="33"/>
  <c r="AB31" i="33"/>
  <c r="AB28" i="33"/>
  <c r="AB27" i="33"/>
  <c r="AB26" i="33"/>
  <c r="AB25" i="33"/>
  <c r="AB24" i="33"/>
  <c r="AB21" i="33"/>
  <c r="AB20" i="33"/>
  <c r="AB19" i="33"/>
  <c r="AB18" i="33"/>
  <c r="AB17" i="33"/>
  <c r="AB14" i="33"/>
  <c r="AB13" i="33"/>
  <c r="AB12" i="33"/>
  <c r="AB11" i="33"/>
  <c r="AB10" i="33"/>
  <c r="AB8" i="33"/>
  <c r="AB22" i="33" l="1"/>
  <c r="AB115" i="33"/>
  <c r="AB117" i="33"/>
  <c r="AB113" i="33"/>
  <c r="AB116" i="33"/>
  <c r="AB57" i="33"/>
  <c r="AB50" i="33"/>
  <c r="AB119" i="33"/>
  <c r="AB29" i="33"/>
  <c r="AB141" i="33"/>
  <c r="AB118" i="33"/>
  <c r="AB64" i="33"/>
  <c r="AB127" i="33"/>
  <c r="AB71" i="33"/>
  <c r="AB43" i="33"/>
  <c r="AB99" i="33"/>
  <c r="AB83" i="33"/>
  <c r="AB106" i="33"/>
  <c r="AB36" i="33"/>
  <c r="AB84" i="33"/>
  <c r="AB15" i="33"/>
  <c r="AB80" i="33"/>
  <c r="AB81" i="33"/>
  <c r="AB82" i="33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AB120" i="33" l="1"/>
  <c r="AB85" i="33"/>
  <c r="X78" i="27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X84" i="11"/>
  <c r="W84" i="11"/>
  <c r="X83" i="11"/>
  <c r="W83" i="11"/>
  <c r="X82" i="11"/>
  <c r="W82" i="11"/>
  <c r="X81" i="11"/>
  <c r="W81" i="11"/>
  <c r="X80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Z154" i="33" s="1"/>
  <c r="Y69" i="33"/>
  <c r="Z153" i="33" s="1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AZ147" i="11"/>
  <c r="AZ146" i="11"/>
  <c r="AZ145" i="11"/>
  <c r="AZ144" i="11"/>
  <c r="AZ143" i="11"/>
  <c r="AZ140" i="11"/>
  <c r="AZ139" i="11"/>
  <c r="AZ138" i="11"/>
  <c r="AZ137" i="11"/>
  <c r="AZ136" i="11"/>
  <c r="AZ133" i="11"/>
  <c r="AZ132" i="11"/>
  <c r="AZ131" i="11"/>
  <c r="AZ130" i="11"/>
  <c r="AZ129" i="11"/>
  <c r="AZ126" i="11"/>
  <c r="AZ125" i="11"/>
  <c r="AZ124" i="11"/>
  <c r="AZ123" i="11"/>
  <c r="AZ122" i="11"/>
  <c r="AZ112" i="11"/>
  <c r="AZ111" i="11"/>
  <c r="AZ110" i="11"/>
  <c r="AZ109" i="11"/>
  <c r="AZ108" i="11"/>
  <c r="AZ105" i="11"/>
  <c r="AZ104" i="11"/>
  <c r="AZ103" i="11"/>
  <c r="AZ102" i="11"/>
  <c r="AZ101" i="11"/>
  <c r="AZ98" i="11"/>
  <c r="AZ97" i="11"/>
  <c r="AZ96" i="11"/>
  <c r="AZ95" i="11"/>
  <c r="AZ94" i="11"/>
  <c r="AZ77" i="11"/>
  <c r="AZ76" i="11"/>
  <c r="AZ75" i="11"/>
  <c r="AZ74" i="11"/>
  <c r="AZ73" i="11"/>
  <c r="AZ70" i="11"/>
  <c r="AZ69" i="11"/>
  <c r="AZ68" i="11"/>
  <c r="AZ67" i="11"/>
  <c r="AZ66" i="11"/>
  <c r="AZ63" i="11"/>
  <c r="AZ62" i="11"/>
  <c r="AZ61" i="11"/>
  <c r="AZ60" i="11"/>
  <c r="AZ59" i="11"/>
  <c r="AZ56" i="11"/>
  <c r="AZ55" i="11"/>
  <c r="AZ54" i="11"/>
  <c r="AZ53" i="11"/>
  <c r="AZ52" i="11"/>
  <c r="AZ49" i="11"/>
  <c r="AZ48" i="11"/>
  <c r="AZ47" i="11"/>
  <c r="AZ46" i="11"/>
  <c r="AZ45" i="11"/>
  <c r="AZ42" i="11"/>
  <c r="AZ41" i="11"/>
  <c r="AZ40" i="11"/>
  <c r="AZ39" i="11"/>
  <c r="AZ38" i="11"/>
  <c r="AZ35" i="11"/>
  <c r="AZ34" i="11"/>
  <c r="AZ33" i="11"/>
  <c r="AZ32" i="11"/>
  <c r="AZ31" i="11"/>
  <c r="AZ28" i="11"/>
  <c r="AZ27" i="11"/>
  <c r="AZ26" i="11"/>
  <c r="AZ25" i="11"/>
  <c r="AZ24" i="11"/>
  <c r="AZ21" i="11"/>
  <c r="AZ20" i="11"/>
  <c r="AZ19" i="11"/>
  <c r="AZ18" i="11"/>
  <c r="AZ17" i="11"/>
  <c r="AZ14" i="11"/>
  <c r="AZ13" i="11"/>
  <c r="AZ12" i="11"/>
  <c r="AZ11" i="11"/>
  <c r="AZ10" i="11"/>
  <c r="AZ147" i="27"/>
  <c r="AZ146" i="27"/>
  <c r="AZ145" i="27"/>
  <c r="AZ144" i="27"/>
  <c r="AZ143" i="27"/>
  <c r="AZ140" i="27"/>
  <c r="AZ139" i="27"/>
  <c r="AZ138" i="27"/>
  <c r="AZ137" i="27"/>
  <c r="AZ136" i="27"/>
  <c r="AZ133" i="27"/>
  <c r="AZ132" i="27"/>
  <c r="AZ131" i="27"/>
  <c r="AZ130" i="27"/>
  <c r="AZ129" i="27"/>
  <c r="AZ126" i="27"/>
  <c r="AZ127" i="27" s="1"/>
  <c r="AZ125" i="27"/>
  <c r="AZ124" i="27"/>
  <c r="AZ123" i="27"/>
  <c r="AZ122" i="27"/>
  <c r="AZ112" i="27"/>
  <c r="AZ111" i="27"/>
  <c r="AZ110" i="27"/>
  <c r="AZ109" i="27"/>
  <c r="AZ108" i="27"/>
  <c r="AZ105" i="27"/>
  <c r="AZ104" i="27"/>
  <c r="AZ103" i="27"/>
  <c r="AZ102" i="27"/>
  <c r="AZ101" i="27"/>
  <c r="AZ98" i="27"/>
  <c r="AZ97" i="27"/>
  <c r="AZ96" i="27"/>
  <c r="AZ95" i="27"/>
  <c r="AZ94" i="27"/>
  <c r="AZ77" i="27"/>
  <c r="AZ76" i="27"/>
  <c r="AZ75" i="27"/>
  <c r="AZ74" i="27"/>
  <c r="AZ73" i="27"/>
  <c r="AZ70" i="27"/>
  <c r="AZ69" i="27"/>
  <c r="AZ68" i="27"/>
  <c r="AZ67" i="27"/>
  <c r="AZ66" i="27"/>
  <c r="AZ63" i="27"/>
  <c r="AZ62" i="27"/>
  <c r="AZ61" i="27"/>
  <c r="AZ60" i="27"/>
  <c r="AZ59" i="27"/>
  <c r="AZ56" i="27"/>
  <c r="AZ55" i="27"/>
  <c r="AZ54" i="27"/>
  <c r="AZ53" i="27"/>
  <c r="AZ52" i="27"/>
  <c r="AZ49" i="27"/>
  <c r="AZ48" i="27"/>
  <c r="AZ47" i="27"/>
  <c r="AZ46" i="27"/>
  <c r="AZ45" i="27"/>
  <c r="AZ42" i="27"/>
  <c r="AZ41" i="27"/>
  <c r="AZ40" i="27"/>
  <c r="AZ39" i="27"/>
  <c r="AZ38" i="27"/>
  <c r="AZ35" i="27"/>
  <c r="AZ34" i="27"/>
  <c r="AZ33" i="27"/>
  <c r="AZ32" i="27"/>
  <c r="AZ31" i="27"/>
  <c r="AZ28" i="27"/>
  <c r="AZ27" i="27"/>
  <c r="AZ26" i="27"/>
  <c r="AZ25" i="27"/>
  <c r="AZ24" i="27"/>
  <c r="AZ21" i="27"/>
  <c r="AZ20" i="27"/>
  <c r="AZ19" i="27"/>
  <c r="AZ18" i="27"/>
  <c r="AZ17" i="27"/>
  <c r="AZ14" i="27"/>
  <c r="AZ13" i="27"/>
  <c r="AZ12" i="27"/>
  <c r="AZ11" i="27"/>
  <c r="AZ10" i="27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X155" i="11"/>
  <c r="X154" i="11"/>
  <c r="AL154" i="11" s="1"/>
  <c r="X153" i="11"/>
  <c r="AL153" i="11" s="1"/>
  <c r="X152" i="11"/>
  <c r="AL152" i="11" s="1"/>
  <c r="X151" i="11"/>
  <c r="AL151" i="11" s="1"/>
  <c r="X150" i="11"/>
  <c r="Y155" i="27"/>
  <c r="X155" i="27"/>
  <c r="Y154" i="27"/>
  <c r="X154" i="27"/>
  <c r="AZ154" i="27" s="1"/>
  <c r="Y153" i="27"/>
  <c r="X153" i="27"/>
  <c r="AZ153" i="27" s="1"/>
  <c r="Y152" i="27"/>
  <c r="X152" i="27"/>
  <c r="AL152" i="27" s="1"/>
  <c r="Y151" i="27"/>
  <c r="X151" i="27"/>
  <c r="AZ151" i="27" s="1"/>
  <c r="Y150" i="27"/>
  <c r="X150" i="27"/>
  <c r="Z152" i="33" l="1"/>
  <c r="BA153" i="27"/>
  <c r="AM153" i="27"/>
  <c r="BA151" i="11"/>
  <c r="AM151" i="11"/>
  <c r="BA152" i="11"/>
  <c r="AM152" i="11"/>
  <c r="BA154" i="27"/>
  <c r="AM154" i="27"/>
  <c r="BA153" i="11"/>
  <c r="AM153" i="11"/>
  <c r="AM152" i="27"/>
  <c r="BA152" i="27"/>
  <c r="BA154" i="11"/>
  <c r="AM154" i="11"/>
  <c r="BA151" i="27"/>
  <c r="AM151" i="27"/>
  <c r="Z150" i="33"/>
  <c r="Z151" i="33"/>
  <c r="AZ151" i="11"/>
  <c r="X29" i="33"/>
  <c r="X43" i="33"/>
  <c r="X85" i="27"/>
  <c r="AZ134" i="11"/>
  <c r="AZ29" i="27"/>
  <c r="AZ64" i="27"/>
  <c r="AZ15" i="11"/>
  <c r="AZ57" i="11"/>
  <c r="AZ71" i="11"/>
  <c r="AZ22" i="11"/>
  <c r="AZ141" i="11"/>
  <c r="AB154" i="33"/>
  <c r="AZ22" i="27"/>
  <c r="AZ141" i="27"/>
  <c r="AZ43" i="27"/>
  <c r="X50" i="33"/>
  <c r="AZ64" i="11"/>
  <c r="X36" i="33"/>
  <c r="X141" i="33"/>
  <c r="W85" i="27"/>
  <c r="AZ71" i="27"/>
  <c r="X22" i="33"/>
  <c r="X127" i="33"/>
  <c r="AB150" i="33"/>
  <c r="AZ15" i="27"/>
  <c r="AZ134" i="27"/>
  <c r="AZ113" i="11"/>
  <c r="AZ50" i="27"/>
  <c r="AZ113" i="27"/>
  <c r="AZ148" i="11"/>
  <c r="AB151" i="33"/>
  <c r="AZ57" i="27"/>
  <c r="AZ78" i="11"/>
  <c r="AZ148" i="27"/>
  <c r="AZ36" i="11"/>
  <c r="AZ99" i="11"/>
  <c r="AZ127" i="11"/>
  <c r="X64" i="33"/>
  <c r="AB152" i="33"/>
  <c r="Y82" i="33"/>
  <c r="AZ50" i="11"/>
  <c r="AZ36" i="27"/>
  <c r="AZ29" i="11"/>
  <c r="AZ43" i="11"/>
  <c r="X15" i="33"/>
  <c r="X57" i="33"/>
  <c r="X71" i="33"/>
  <c r="AB153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Z155" i="33" s="1"/>
  <c r="Y83" i="33"/>
  <c r="Y50" i="33"/>
  <c r="Y151" i="33"/>
  <c r="Y118" i="33"/>
  <c r="Y36" i="33"/>
  <c r="Y152" i="33"/>
  <c r="Y113" i="33"/>
  <c r="X78" i="33"/>
  <c r="AZ78" i="27"/>
  <c r="X113" i="33"/>
  <c r="AZ106" i="27"/>
  <c r="X116" i="33"/>
  <c r="X115" i="33"/>
  <c r="AL151" i="27"/>
  <c r="AL153" i="27"/>
  <c r="AZ152" i="27"/>
  <c r="X80" i="33"/>
  <c r="AL154" i="27"/>
  <c r="AZ99" i="27"/>
  <c r="AZ106" i="11"/>
  <c r="X106" i="33"/>
  <c r="X85" i="11"/>
  <c r="X81" i="33"/>
  <c r="X82" i="33"/>
  <c r="X83" i="33"/>
  <c r="X117" i="33"/>
  <c r="AZ152" i="11"/>
  <c r="X118" i="33"/>
  <c r="AZ153" i="11"/>
  <c r="AZ154" i="11"/>
  <c r="Y84" i="33"/>
  <c r="Y119" i="33"/>
  <c r="Y150" i="33"/>
  <c r="Y99" i="33"/>
  <c r="X84" i="33"/>
  <c r="X119" i="33"/>
  <c r="X99" i="33"/>
  <c r="AY147" i="11"/>
  <c r="AY146" i="11"/>
  <c r="AY145" i="11"/>
  <c r="AY144" i="11"/>
  <c r="AY143" i="11"/>
  <c r="AY140" i="11"/>
  <c r="AY139" i="11"/>
  <c r="AY138" i="11"/>
  <c r="AY137" i="11"/>
  <c r="AY136" i="11"/>
  <c r="AY133" i="11"/>
  <c r="AY132" i="11"/>
  <c r="AY131" i="11"/>
  <c r="AY130" i="11"/>
  <c r="AY129" i="11"/>
  <c r="AY126" i="11"/>
  <c r="AY125" i="11"/>
  <c r="AY124" i="11"/>
  <c r="AY123" i="11"/>
  <c r="AY122" i="11"/>
  <c r="AY112" i="11"/>
  <c r="AY111" i="11"/>
  <c r="AY110" i="11"/>
  <c r="AY109" i="11"/>
  <c r="AY108" i="11"/>
  <c r="AY105" i="11"/>
  <c r="AY104" i="11"/>
  <c r="AY103" i="11"/>
  <c r="AY102" i="11"/>
  <c r="AY101" i="11"/>
  <c r="AY98" i="11"/>
  <c r="AY97" i="11"/>
  <c r="AY96" i="11"/>
  <c r="AY95" i="11"/>
  <c r="AY94" i="11"/>
  <c r="AY77" i="11"/>
  <c r="AY76" i="11"/>
  <c r="AY75" i="11"/>
  <c r="AY74" i="11"/>
  <c r="AY73" i="11"/>
  <c r="AY70" i="11"/>
  <c r="AY69" i="11"/>
  <c r="AY68" i="11"/>
  <c r="AY67" i="11"/>
  <c r="AY66" i="11"/>
  <c r="AY63" i="11"/>
  <c r="AY62" i="11"/>
  <c r="AY61" i="11"/>
  <c r="AY60" i="11"/>
  <c r="AY59" i="11"/>
  <c r="AY56" i="11"/>
  <c r="AY55" i="11"/>
  <c r="AY54" i="11"/>
  <c r="AY53" i="11"/>
  <c r="AY52" i="11"/>
  <c r="AY49" i="11"/>
  <c r="AY48" i="11"/>
  <c r="AY47" i="11"/>
  <c r="AY46" i="11"/>
  <c r="AY45" i="11"/>
  <c r="AY42" i="11"/>
  <c r="AY41" i="11"/>
  <c r="AY40" i="11"/>
  <c r="AY39" i="11"/>
  <c r="AY38" i="11"/>
  <c r="AY35" i="11"/>
  <c r="AY34" i="11"/>
  <c r="AY33" i="11"/>
  <c r="AY32" i="11"/>
  <c r="AY31" i="11"/>
  <c r="AY28" i="11"/>
  <c r="AY27" i="11"/>
  <c r="AY26" i="11"/>
  <c r="AY25" i="11"/>
  <c r="AY24" i="11"/>
  <c r="AY21" i="11"/>
  <c r="AY20" i="11"/>
  <c r="AY19" i="11"/>
  <c r="AY18" i="11"/>
  <c r="AY17" i="11"/>
  <c r="AY14" i="11"/>
  <c r="AY13" i="11"/>
  <c r="AY12" i="11"/>
  <c r="AY11" i="11"/>
  <c r="AY1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7" i="11"/>
  <c r="AK76" i="11"/>
  <c r="AK75" i="11"/>
  <c r="AK74" i="11"/>
  <c r="AK73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Y147" i="27"/>
  <c r="AY146" i="27"/>
  <c r="AY145" i="27"/>
  <c r="AY144" i="27"/>
  <c r="AY143" i="27"/>
  <c r="AY140" i="27"/>
  <c r="AY139" i="27"/>
  <c r="AY138" i="27"/>
  <c r="AY137" i="27"/>
  <c r="AY136" i="27"/>
  <c r="AY133" i="27"/>
  <c r="AY132" i="27"/>
  <c r="AY131" i="27"/>
  <c r="AY130" i="27"/>
  <c r="AY129" i="27"/>
  <c r="AY126" i="27"/>
  <c r="AY125" i="27"/>
  <c r="AY124" i="27"/>
  <c r="AY123" i="27"/>
  <c r="AY122" i="27"/>
  <c r="AY112" i="27"/>
  <c r="AY111" i="27"/>
  <c r="AY110" i="27"/>
  <c r="AY109" i="27"/>
  <c r="AY108" i="27"/>
  <c r="AY105" i="27"/>
  <c r="AY104" i="27"/>
  <c r="AY103" i="27"/>
  <c r="AY102" i="27"/>
  <c r="AY101" i="27"/>
  <c r="AY98" i="27"/>
  <c r="AY97" i="27"/>
  <c r="AY96" i="27"/>
  <c r="AY95" i="27"/>
  <c r="AY94" i="27"/>
  <c r="AY77" i="27"/>
  <c r="AY76" i="27"/>
  <c r="AY75" i="27"/>
  <c r="AY74" i="27"/>
  <c r="AY73" i="27"/>
  <c r="AY70" i="27"/>
  <c r="AY69" i="27"/>
  <c r="AY68" i="27"/>
  <c r="AY67" i="27"/>
  <c r="AY66" i="27"/>
  <c r="AY63" i="27"/>
  <c r="AY62" i="27"/>
  <c r="AY61" i="27"/>
  <c r="AY60" i="27"/>
  <c r="AY59" i="27"/>
  <c r="AY56" i="27"/>
  <c r="AY55" i="27"/>
  <c r="AY54" i="27"/>
  <c r="AY53" i="27"/>
  <c r="AY52" i="27"/>
  <c r="AY49" i="27"/>
  <c r="AY48" i="27"/>
  <c r="AY47" i="27"/>
  <c r="AY46" i="27"/>
  <c r="AY45" i="27"/>
  <c r="AY42" i="27"/>
  <c r="AY41" i="27"/>
  <c r="AY40" i="27"/>
  <c r="AY39" i="27"/>
  <c r="AY38" i="27"/>
  <c r="AY35" i="27"/>
  <c r="AY34" i="27"/>
  <c r="AY33" i="27"/>
  <c r="AY32" i="27"/>
  <c r="AY31" i="27"/>
  <c r="AY28" i="27"/>
  <c r="AY27" i="27"/>
  <c r="AY26" i="27"/>
  <c r="AY25" i="27"/>
  <c r="AY24" i="27"/>
  <c r="AY21" i="27"/>
  <c r="AY20" i="27"/>
  <c r="AY19" i="27"/>
  <c r="AY18" i="27"/>
  <c r="AY17" i="27"/>
  <c r="AY14" i="27"/>
  <c r="AY13" i="27"/>
  <c r="AY12" i="27"/>
  <c r="AY11" i="27"/>
  <c r="AY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7" i="27"/>
  <c r="AK76" i="27"/>
  <c r="AK75" i="27"/>
  <c r="AK74" i="27"/>
  <c r="AK73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AY50" i="11" l="1"/>
  <c r="AY71" i="11"/>
  <c r="AY64" i="11"/>
  <c r="AY141" i="11"/>
  <c r="AY127" i="11"/>
  <c r="AY99" i="11"/>
  <c r="AB155" i="33"/>
  <c r="AY36" i="11"/>
  <c r="AY57" i="11"/>
  <c r="Y155" i="33"/>
  <c r="Y85" i="33"/>
  <c r="Y120" i="33"/>
  <c r="X120" i="33"/>
  <c r="X85" i="33"/>
  <c r="AY78" i="11"/>
  <c r="AY29" i="11"/>
  <c r="AY113" i="11"/>
  <c r="AY134" i="11"/>
  <c r="AY22" i="11"/>
  <c r="AY43" i="11"/>
  <c r="AY148" i="11"/>
  <c r="AY106" i="11"/>
  <c r="AY15" i="11"/>
  <c r="AY29" i="27"/>
  <c r="AY113" i="27"/>
  <c r="AY134" i="27"/>
  <c r="AY36" i="27"/>
  <c r="AY15" i="27"/>
  <c r="AY71" i="27"/>
  <c r="AY148" i="27"/>
  <c r="AY22" i="27"/>
  <c r="AY78" i="27"/>
  <c r="AY99" i="27"/>
  <c r="AY141" i="27"/>
  <c r="AY57" i="27"/>
  <c r="AY50" i="27"/>
  <c r="AY64" i="27"/>
  <c r="AY127" i="27"/>
  <c r="AY43" i="27"/>
  <c r="AY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J77" i="11"/>
  <c r="AJ76" i="11"/>
  <c r="AJ75" i="11"/>
  <c r="AJ74" i="11"/>
  <c r="AJ73" i="11"/>
  <c r="AX77" i="11"/>
  <c r="AX76" i="11"/>
  <c r="AX75" i="11"/>
  <c r="AX74" i="11"/>
  <c r="AX73" i="11"/>
  <c r="AX77" i="27"/>
  <c r="AX76" i="27"/>
  <c r="AX75" i="27"/>
  <c r="AX74" i="27"/>
  <c r="AX73" i="27"/>
  <c r="AJ77" i="27"/>
  <c r="AJ76" i="27"/>
  <c r="AJ75" i="27"/>
  <c r="AJ74" i="27"/>
  <c r="AJ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X150" i="33" s="1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X151" i="33" l="1"/>
  <c r="X154" i="33"/>
  <c r="X152" i="33"/>
  <c r="X153" i="33"/>
  <c r="T85" i="11"/>
  <c r="AX78" i="11"/>
  <c r="U85" i="11"/>
  <c r="V85" i="11"/>
  <c r="AX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36" i="11" s="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V155" i="11"/>
  <c r="V154" i="11"/>
  <c r="AX154" i="11" s="1"/>
  <c r="V153" i="11"/>
  <c r="AJ153" i="11" s="1"/>
  <c r="V152" i="11"/>
  <c r="AX152" i="11" s="1"/>
  <c r="V151" i="11"/>
  <c r="AJ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E10" i="27"/>
  <c r="AX64" i="11" l="1"/>
  <c r="AX22" i="27"/>
  <c r="AX22" i="11"/>
  <c r="AX43" i="11"/>
  <c r="AX99" i="11"/>
  <c r="AX127" i="11"/>
  <c r="W154" i="33"/>
  <c r="AX29" i="11"/>
  <c r="AX134" i="11"/>
  <c r="AY151" i="11"/>
  <c r="AK151" i="11"/>
  <c r="AY152" i="11"/>
  <c r="AK152" i="11"/>
  <c r="AY153" i="11"/>
  <c r="AK153" i="11"/>
  <c r="AY154" i="11"/>
  <c r="AK154" i="11"/>
  <c r="AX15" i="11"/>
  <c r="AX50" i="11"/>
  <c r="AX57" i="11"/>
  <c r="AX71" i="11"/>
  <c r="AX141" i="11"/>
  <c r="AX148" i="11"/>
  <c r="V141" i="33"/>
  <c r="V115" i="33"/>
  <c r="AX43" i="27"/>
  <c r="AX71" i="27"/>
  <c r="AX57" i="27"/>
  <c r="AX106" i="27"/>
  <c r="AX113" i="27"/>
  <c r="V64" i="33"/>
  <c r="AX15" i="27"/>
  <c r="V43" i="33"/>
  <c r="AX134" i="27"/>
  <c r="V22" i="33"/>
  <c r="AX64" i="27"/>
  <c r="W153" i="33"/>
  <c r="V29" i="33"/>
  <c r="AX148" i="27"/>
  <c r="V36" i="33"/>
  <c r="W151" i="33"/>
  <c r="W150" i="33"/>
  <c r="AX29" i="27"/>
  <c r="AX36" i="27"/>
  <c r="AX50" i="27"/>
  <c r="V15" i="33"/>
  <c r="V71" i="33"/>
  <c r="W155" i="33" s="1"/>
  <c r="V127" i="33"/>
  <c r="V116" i="33"/>
  <c r="V50" i="33"/>
  <c r="W152" i="33"/>
  <c r="AX99" i="27"/>
  <c r="AX127" i="27"/>
  <c r="AX141" i="27"/>
  <c r="V57" i="33"/>
  <c r="W120" i="33"/>
  <c r="W85" i="33"/>
  <c r="AX113" i="11"/>
  <c r="V113" i="33"/>
  <c r="AX106" i="11"/>
  <c r="V106" i="33"/>
  <c r="AJ154" i="11"/>
  <c r="AX153" i="11"/>
  <c r="V83" i="33"/>
  <c r="V117" i="33"/>
  <c r="V118" i="33"/>
  <c r="AJ152" i="11"/>
  <c r="AX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71" i="11" s="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U154" i="27"/>
  <c r="U153" i="27"/>
  <c r="U152" i="27"/>
  <c r="U151" i="27"/>
  <c r="U150" i="27"/>
  <c r="U155" i="11"/>
  <c r="U154" i="11"/>
  <c r="U153" i="11"/>
  <c r="U152" i="11"/>
  <c r="U151" i="11"/>
  <c r="U15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V153" i="33" l="1"/>
  <c r="V152" i="33"/>
  <c r="V150" i="33"/>
  <c r="AW50" i="27"/>
  <c r="V151" i="33"/>
  <c r="AW141" i="11"/>
  <c r="AW57" i="11"/>
  <c r="AW36" i="11"/>
  <c r="AW15" i="27"/>
  <c r="AW71" i="27"/>
  <c r="U81" i="33"/>
  <c r="U116" i="33"/>
  <c r="AW29" i="27"/>
  <c r="AW148" i="27"/>
  <c r="U82" i="33"/>
  <c r="U117" i="33"/>
  <c r="AW64" i="27"/>
  <c r="AW127" i="27"/>
  <c r="U118" i="33"/>
  <c r="U83" i="33"/>
  <c r="AW43" i="27"/>
  <c r="AW15" i="11"/>
  <c r="AW50" i="11"/>
  <c r="U84" i="33"/>
  <c r="U119" i="33"/>
  <c r="AW22" i="27"/>
  <c r="AW141" i="27"/>
  <c r="AW57" i="27"/>
  <c r="AW29" i="11"/>
  <c r="AW113" i="11"/>
  <c r="AW36" i="27"/>
  <c r="AW99" i="27"/>
  <c r="AW64" i="11"/>
  <c r="AW148" i="11"/>
  <c r="AW22" i="11"/>
  <c r="AW43" i="11"/>
  <c r="AW127" i="11"/>
  <c r="U80" i="33"/>
  <c r="U115" i="33"/>
  <c r="AW134" i="27"/>
  <c r="AW134" i="11"/>
  <c r="AW78" i="27"/>
  <c r="AW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W113" i="27"/>
  <c r="AW106" i="27"/>
  <c r="AW106" i="11"/>
  <c r="AW99" i="11"/>
  <c r="BE13" i="11"/>
  <c r="BE14" i="11"/>
  <c r="BE143" i="11"/>
  <c r="BE144" i="11"/>
  <c r="BE146" i="11"/>
  <c r="BE11" i="11"/>
  <c r="BE145" i="11"/>
  <c r="BE147" i="11"/>
  <c r="BE10" i="11"/>
  <c r="BE12" i="11"/>
  <c r="U120" i="33" l="1"/>
  <c r="U85" i="33"/>
  <c r="BE148" i="11"/>
  <c r="BE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7" i="11"/>
  <c r="AV76" i="11"/>
  <c r="AV75" i="11"/>
  <c r="AV74" i="11"/>
  <c r="AV73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7" i="27"/>
  <c r="AV76" i="27"/>
  <c r="AV75" i="27"/>
  <c r="AV74" i="27"/>
  <c r="AV73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AV141" i="11" l="1"/>
  <c r="AV64" i="27"/>
  <c r="AV22" i="27"/>
  <c r="AV134" i="27"/>
  <c r="AV113" i="27"/>
  <c r="AV29" i="11"/>
  <c r="AV50" i="11"/>
  <c r="AV78" i="27"/>
  <c r="AV36" i="27"/>
  <c r="AV113" i="11"/>
  <c r="AV148" i="27"/>
  <c r="AV22" i="11"/>
  <c r="AV57" i="11"/>
  <c r="AV50" i="27"/>
  <c r="AV148" i="11"/>
  <c r="AV134" i="11"/>
  <c r="AV15" i="11"/>
  <c r="AV36" i="11"/>
  <c r="AV43" i="11"/>
  <c r="AV64" i="11"/>
  <c r="AV71" i="11"/>
  <c r="AV106" i="11"/>
  <c r="AV127" i="11"/>
  <c r="AV78" i="11"/>
  <c r="AV15" i="27"/>
  <c r="AV71" i="27"/>
  <c r="AV99" i="27"/>
  <c r="AV106" i="27"/>
  <c r="AV29" i="27"/>
  <c r="AV57" i="27"/>
  <c r="AV127" i="27"/>
  <c r="AV43" i="27"/>
  <c r="AV141" i="27"/>
  <c r="AV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AU147" i="11"/>
  <c r="AU146" i="11"/>
  <c r="AU145" i="11"/>
  <c r="AU144" i="11"/>
  <c r="AU143" i="11"/>
  <c r="AU140" i="11"/>
  <c r="AU139" i="11"/>
  <c r="AU138" i="11"/>
  <c r="AU137" i="11"/>
  <c r="AU136" i="11"/>
  <c r="AU133" i="11"/>
  <c r="AU132" i="11"/>
  <c r="AU131" i="11"/>
  <c r="AU130" i="11"/>
  <c r="AU129" i="11"/>
  <c r="AU126" i="11"/>
  <c r="AU125" i="11"/>
  <c r="AU124" i="11"/>
  <c r="AU123" i="11"/>
  <c r="AU122" i="1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77" i="11"/>
  <c r="AU76" i="11"/>
  <c r="AU75" i="11"/>
  <c r="AU74" i="11"/>
  <c r="AU73" i="11"/>
  <c r="AU70" i="11"/>
  <c r="AU69" i="11"/>
  <c r="AU68" i="11"/>
  <c r="AU67" i="11"/>
  <c r="AU66" i="11"/>
  <c r="AU63" i="11"/>
  <c r="AU62" i="11"/>
  <c r="AU61" i="11"/>
  <c r="AU60" i="11"/>
  <c r="AU59" i="11"/>
  <c r="AU56" i="11"/>
  <c r="AU55" i="11"/>
  <c r="AU54" i="11"/>
  <c r="AU53" i="11"/>
  <c r="AU52" i="11"/>
  <c r="AU49" i="11"/>
  <c r="AU48" i="11"/>
  <c r="AU47" i="11"/>
  <c r="AU46" i="11"/>
  <c r="AU45" i="11"/>
  <c r="AU42" i="11"/>
  <c r="AU41" i="11"/>
  <c r="AU40" i="11"/>
  <c r="AU39" i="11"/>
  <c r="AU38" i="11"/>
  <c r="AU35" i="11"/>
  <c r="AU34" i="11"/>
  <c r="AU33" i="11"/>
  <c r="AU32" i="11"/>
  <c r="AU31" i="1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U141" i="11" l="1"/>
  <c r="S120" i="27"/>
  <c r="Q120" i="27"/>
  <c r="P120" i="27"/>
  <c r="T119" i="33"/>
  <c r="T84" i="33"/>
  <c r="AU50" i="27"/>
  <c r="AU78" i="11"/>
  <c r="T80" i="33"/>
  <c r="T115" i="33"/>
  <c r="AU134" i="11"/>
  <c r="T116" i="33"/>
  <c r="T81" i="33"/>
  <c r="AU22" i="27"/>
  <c r="AU78" i="27"/>
  <c r="T82" i="33"/>
  <c r="T117" i="33"/>
  <c r="AU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U50" i="11"/>
  <c r="AU29" i="11"/>
  <c r="S120" i="11"/>
  <c r="S85" i="11"/>
  <c r="AU57" i="11"/>
  <c r="AU36" i="11"/>
  <c r="P85" i="27"/>
  <c r="AU71" i="27"/>
  <c r="AU148" i="27"/>
  <c r="Q85" i="27"/>
  <c r="AU36" i="27"/>
  <c r="R85" i="27"/>
  <c r="AU15" i="27"/>
  <c r="AU43" i="27"/>
  <c r="AU141" i="27"/>
  <c r="AU29" i="27"/>
  <c r="AU127" i="27"/>
  <c r="R120" i="27"/>
  <c r="AU64" i="27"/>
  <c r="AU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U113" i="27"/>
  <c r="AU106" i="27"/>
  <c r="AU99" i="27"/>
  <c r="AU106" i="11"/>
  <c r="AU113" i="11"/>
  <c r="AU43" i="11"/>
  <c r="AU64" i="11"/>
  <c r="AU71" i="11"/>
  <c r="AU148" i="11"/>
  <c r="AU15" i="11"/>
  <c r="AU22" i="11"/>
  <c r="AU99" i="11"/>
  <c r="AU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7" i="27"/>
  <c r="AT76" i="27"/>
  <c r="AT75" i="27"/>
  <c r="AT74" i="27"/>
  <c r="AT73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14" i="27"/>
  <c r="AT13" i="27"/>
  <c r="AT12" i="27"/>
  <c r="AT11" i="27"/>
  <c r="AT10" i="27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34" i="11" s="1"/>
  <c r="AT129" i="11"/>
  <c r="AT126" i="1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77" i="11"/>
  <c r="AT76" i="11"/>
  <c r="AT75" i="11"/>
  <c r="AT74" i="11"/>
  <c r="AT73" i="11"/>
  <c r="AT70" i="11"/>
  <c r="AT69" i="11"/>
  <c r="AT68" i="11"/>
  <c r="AT67" i="11"/>
  <c r="AT66" i="11"/>
  <c r="AT63" i="11"/>
  <c r="AT62" i="11"/>
  <c r="AT61" i="11"/>
  <c r="AT60" i="11"/>
  <c r="AT59" i="1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14" i="11"/>
  <c r="AT13" i="11"/>
  <c r="AT12" i="11"/>
  <c r="AT11" i="11"/>
  <c r="AT10" i="11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R113" i="27"/>
  <c r="R113" i="11"/>
  <c r="R106" i="27"/>
  <c r="R106" i="11"/>
  <c r="R99" i="27"/>
  <c r="Q99" i="27"/>
  <c r="R99" i="11"/>
  <c r="AT141" i="27" l="1"/>
  <c r="AT15" i="11"/>
  <c r="AT50" i="11"/>
  <c r="AT71" i="11"/>
  <c r="AT141" i="11"/>
  <c r="AT113" i="11"/>
  <c r="AT106" i="11"/>
  <c r="AT22" i="11"/>
  <c r="AT43" i="11"/>
  <c r="S120" i="33"/>
  <c r="AT99" i="27"/>
  <c r="S85" i="33"/>
  <c r="AT29" i="11"/>
  <c r="AT36" i="11"/>
  <c r="AT57" i="11"/>
  <c r="AT64" i="11"/>
  <c r="AT99" i="11"/>
  <c r="AT127" i="11"/>
  <c r="AT148" i="11"/>
  <c r="AT127" i="27"/>
  <c r="AT15" i="27"/>
  <c r="AT36" i="27"/>
  <c r="AT43" i="27"/>
  <c r="AT64" i="27"/>
  <c r="AT148" i="27"/>
  <c r="T155" i="33"/>
  <c r="AT106" i="27"/>
  <c r="AT134" i="27"/>
  <c r="AT22" i="27"/>
  <c r="AT29" i="27"/>
  <c r="AT50" i="27"/>
  <c r="AT57" i="27"/>
  <c r="AT113" i="27"/>
  <c r="AT71" i="27"/>
  <c r="AT78" i="27"/>
  <c r="AT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I148" i="33" s="1"/>
  <c r="AI148" i="33" s="1"/>
  <c r="H143" i="33"/>
  <c r="G143" i="33"/>
  <c r="F143" i="33"/>
  <c r="F148" i="33" s="1"/>
  <c r="AF148" i="33" s="1"/>
  <c r="E143" i="33"/>
  <c r="D143" i="33"/>
  <c r="D148" i="33" s="1"/>
  <c r="AD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M136" i="33"/>
  <c r="L136" i="33"/>
  <c r="K136" i="33"/>
  <c r="J136" i="33"/>
  <c r="I136" i="33"/>
  <c r="I141" i="33" s="1"/>
  <c r="AI141" i="33" s="1"/>
  <c r="H136" i="33"/>
  <c r="G136" i="33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F134" i="33" s="1"/>
  <c r="AF134" i="33" s="1"/>
  <c r="E129" i="33"/>
  <c r="D129" i="33"/>
  <c r="D134" i="33" s="1"/>
  <c r="AD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K108" i="33"/>
  <c r="J108" i="33"/>
  <c r="I108" i="33"/>
  <c r="I113" i="33" s="1"/>
  <c r="AI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M101" i="33"/>
  <c r="L101" i="33"/>
  <c r="K101" i="33"/>
  <c r="J101" i="33"/>
  <c r="I101" i="33"/>
  <c r="I106" i="33" s="1"/>
  <c r="AI106" i="33" s="1"/>
  <c r="H101" i="33"/>
  <c r="G101" i="33"/>
  <c r="F101" i="33"/>
  <c r="F106" i="33" s="1"/>
  <c r="E101" i="33"/>
  <c r="D101" i="33"/>
  <c r="D106" i="33" s="1"/>
  <c r="C101" i="33"/>
  <c r="C106" i="33" s="1"/>
  <c r="R98" i="33"/>
  <c r="Q98" i="33"/>
  <c r="P98" i="33"/>
  <c r="O98" i="33"/>
  <c r="N98" i="33"/>
  <c r="M98" i="33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M97" i="33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N96" i="33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M95" i="33"/>
  <c r="L95" i="33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M94" i="33"/>
  <c r="L94" i="33"/>
  <c r="K94" i="33"/>
  <c r="J94" i="33"/>
  <c r="I94" i="33"/>
  <c r="I99" i="33" s="1"/>
  <c r="AI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AR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M66" i="33"/>
  <c r="L66" i="33"/>
  <c r="K66" i="33"/>
  <c r="J66" i="33"/>
  <c r="I66" i="33"/>
  <c r="H66" i="33"/>
  <c r="G66" i="33"/>
  <c r="F66" i="33"/>
  <c r="E66" i="33"/>
  <c r="D66" i="33"/>
  <c r="D71" i="33" s="1"/>
  <c r="C66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N59" i="33"/>
  <c r="M59" i="33"/>
  <c r="L59" i="33"/>
  <c r="K59" i="33"/>
  <c r="J59" i="33"/>
  <c r="I59" i="33"/>
  <c r="H59" i="33"/>
  <c r="H64" i="33" s="1"/>
  <c r="AH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H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N45" i="33"/>
  <c r="M45" i="33"/>
  <c r="L45" i="33"/>
  <c r="K45" i="33"/>
  <c r="J45" i="33"/>
  <c r="I45" i="33"/>
  <c r="H45" i="33"/>
  <c r="H50" i="33" s="1"/>
  <c r="AH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M38" i="33"/>
  <c r="L38" i="33"/>
  <c r="K38" i="33"/>
  <c r="J38" i="33"/>
  <c r="I38" i="33"/>
  <c r="H38" i="33"/>
  <c r="H43" i="33" s="1"/>
  <c r="AH43" i="33" s="1"/>
  <c r="G38" i="33"/>
  <c r="F38" i="33"/>
  <c r="E38" i="33"/>
  <c r="D38" i="33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J24" i="33"/>
  <c r="I24" i="33"/>
  <c r="H24" i="33"/>
  <c r="H29" i="33" s="1"/>
  <c r="AH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N17" i="33"/>
  <c r="M17" i="33"/>
  <c r="L17" i="33"/>
  <c r="K17" i="33"/>
  <c r="J17" i="33"/>
  <c r="I17" i="33"/>
  <c r="H17" i="33"/>
  <c r="H22" i="33" s="1"/>
  <c r="AH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AN148" i="33" s="1"/>
  <c r="M148" i="33"/>
  <c r="AM148" i="33" s="1"/>
  <c r="E148" i="33"/>
  <c r="AE148" i="33" s="1"/>
  <c r="M141" i="33"/>
  <c r="AM141" i="33" s="1"/>
  <c r="E141" i="33"/>
  <c r="M134" i="33"/>
  <c r="AM134" i="33" s="1"/>
  <c r="E134" i="33"/>
  <c r="AE134" i="33" s="1"/>
  <c r="AE130" i="33"/>
  <c r="N127" i="33"/>
  <c r="AN127" i="33" s="1"/>
  <c r="M119" i="33"/>
  <c r="E118" i="33"/>
  <c r="M116" i="33"/>
  <c r="E116" i="33"/>
  <c r="N115" i="33"/>
  <c r="E115" i="33"/>
  <c r="M113" i="33"/>
  <c r="AM113" i="33" s="1"/>
  <c r="E113" i="33"/>
  <c r="M106" i="33"/>
  <c r="AM106" i="33" s="1"/>
  <c r="E106" i="33"/>
  <c r="E84" i="33"/>
  <c r="M83" i="33"/>
  <c r="E83" i="33"/>
  <c r="M81" i="33"/>
  <c r="E81" i="33"/>
  <c r="E80" i="33"/>
  <c r="H71" i="33"/>
  <c r="AH71" i="33" s="1"/>
  <c r="I43" i="33"/>
  <c r="AI43" i="33" s="1"/>
  <c r="A16" i="33"/>
  <c r="BB77" i="33" l="1"/>
  <c r="AN77" i="33"/>
  <c r="O84" i="33"/>
  <c r="AO98" i="33"/>
  <c r="BC98" i="33"/>
  <c r="AO109" i="33"/>
  <c r="BC109" i="33"/>
  <c r="BC123" i="33"/>
  <c r="AO123" i="33"/>
  <c r="BC129" i="33"/>
  <c r="AO129" i="33"/>
  <c r="BC133" i="33"/>
  <c r="AO133" i="33"/>
  <c r="BC139" i="33"/>
  <c r="AO139" i="33"/>
  <c r="AO146" i="33"/>
  <c r="BC146" i="33"/>
  <c r="AN75" i="33"/>
  <c r="BB75" i="33"/>
  <c r="BC76" i="33"/>
  <c r="AO76" i="33"/>
  <c r="AO102" i="33"/>
  <c r="BC102" i="33"/>
  <c r="AO108" i="33"/>
  <c r="BC108" i="33"/>
  <c r="AO126" i="33"/>
  <c r="BC126" i="33"/>
  <c r="AN74" i="33"/>
  <c r="BB74" i="33"/>
  <c r="AO75" i="33"/>
  <c r="BC75" i="33"/>
  <c r="O117" i="33"/>
  <c r="AO96" i="33"/>
  <c r="BC96" i="33"/>
  <c r="BC101" i="33"/>
  <c r="AO101" i="33"/>
  <c r="AO104" i="33"/>
  <c r="BC104" i="33"/>
  <c r="BC122" i="33"/>
  <c r="AO122" i="33"/>
  <c r="BC131" i="33"/>
  <c r="AO131" i="33"/>
  <c r="AO136" i="33"/>
  <c r="BC136" i="33"/>
  <c r="BB115" i="33"/>
  <c r="AN115" i="33"/>
  <c r="AN10" i="33"/>
  <c r="BB10" i="33"/>
  <c r="BB15" i="33" s="1"/>
  <c r="AN11" i="33"/>
  <c r="BB11" i="33"/>
  <c r="BB12" i="33"/>
  <c r="AN12" i="33"/>
  <c r="AN13" i="33"/>
  <c r="BB13" i="33"/>
  <c r="BB14" i="33"/>
  <c r="AN14" i="33"/>
  <c r="N22" i="33"/>
  <c r="AN22" i="33" s="1"/>
  <c r="AN17" i="33"/>
  <c r="BB17" i="33"/>
  <c r="AN18" i="33"/>
  <c r="BB18" i="33"/>
  <c r="BB19" i="33"/>
  <c r="AN19" i="33"/>
  <c r="AN20" i="33"/>
  <c r="BB20" i="33"/>
  <c r="BB21" i="33"/>
  <c r="AN21" i="33"/>
  <c r="N29" i="33"/>
  <c r="AN29" i="33" s="1"/>
  <c r="AN24" i="33"/>
  <c r="BB24" i="33"/>
  <c r="AN25" i="33"/>
  <c r="BB25" i="33"/>
  <c r="AN26" i="33"/>
  <c r="BB26" i="33"/>
  <c r="BB27" i="33"/>
  <c r="AN27" i="33"/>
  <c r="AN28" i="33"/>
  <c r="BB28" i="33"/>
  <c r="N36" i="33"/>
  <c r="AN36" i="33" s="1"/>
  <c r="AN31" i="33"/>
  <c r="BB31" i="33"/>
  <c r="BB32" i="33"/>
  <c r="AN32" i="33"/>
  <c r="BB33" i="33"/>
  <c r="AN33" i="33"/>
  <c r="AN34" i="33"/>
  <c r="BB34" i="33"/>
  <c r="AN35" i="33"/>
  <c r="BB35" i="33"/>
  <c r="N43" i="33"/>
  <c r="AN43" i="33" s="1"/>
  <c r="BB38" i="33"/>
  <c r="AN38" i="33"/>
  <c r="AN39" i="33"/>
  <c r="BB39" i="33"/>
  <c r="AN40" i="33"/>
  <c r="BB40" i="33"/>
  <c r="AN41" i="33"/>
  <c r="BB41" i="33"/>
  <c r="BB42" i="33"/>
  <c r="AN42" i="33"/>
  <c r="N50" i="33"/>
  <c r="AN50" i="33" s="1"/>
  <c r="AN45" i="33"/>
  <c r="BB45" i="33"/>
  <c r="BB50" i="33" s="1"/>
  <c r="AN46" i="33"/>
  <c r="BB46" i="33"/>
  <c r="BB47" i="33"/>
  <c r="AN47" i="33"/>
  <c r="AN48" i="33"/>
  <c r="BB48" i="33"/>
  <c r="BB49" i="33"/>
  <c r="AN49" i="33"/>
  <c r="AN52" i="33"/>
  <c r="BB52" i="33"/>
  <c r="AN53" i="33"/>
  <c r="BB53" i="33"/>
  <c r="AN54" i="33"/>
  <c r="BB54" i="33"/>
  <c r="BB55" i="33"/>
  <c r="AN55" i="33"/>
  <c r="BB56" i="33"/>
  <c r="AN56" i="33"/>
  <c r="BB59" i="33"/>
  <c r="AN59" i="33"/>
  <c r="AN60" i="33"/>
  <c r="BB60" i="33"/>
  <c r="AN61" i="33"/>
  <c r="BB61" i="33"/>
  <c r="BB62" i="33"/>
  <c r="AN62" i="33"/>
  <c r="AN63" i="33"/>
  <c r="BB63" i="33"/>
  <c r="AN66" i="33"/>
  <c r="BB66" i="33"/>
  <c r="BB67" i="33"/>
  <c r="AN67" i="33"/>
  <c r="BB68" i="33"/>
  <c r="AN68" i="33"/>
  <c r="AN69" i="33"/>
  <c r="BB69" i="33"/>
  <c r="BB70" i="33"/>
  <c r="AN70" i="33"/>
  <c r="AN73" i="33"/>
  <c r="BB73" i="33"/>
  <c r="AO74" i="33"/>
  <c r="BC74" i="33"/>
  <c r="AO97" i="33"/>
  <c r="BC97" i="33"/>
  <c r="AO112" i="33"/>
  <c r="BC112" i="33"/>
  <c r="AO130" i="33"/>
  <c r="BC130" i="33"/>
  <c r="BC140" i="33"/>
  <c r="AO140" i="33"/>
  <c r="BC145" i="33"/>
  <c r="AO145" i="33"/>
  <c r="AN76" i="33"/>
  <c r="BB76" i="33"/>
  <c r="BC10" i="33"/>
  <c r="AO10" i="33"/>
  <c r="BC11" i="33"/>
  <c r="AO11" i="33"/>
  <c r="BC12" i="33"/>
  <c r="AO12" i="33"/>
  <c r="BC13" i="33"/>
  <c r="AO13" i="33"/>
  <c r="AO14" i="33"/>
  <c r="BC14" i="33"/>
  <c r="O22" i="33"/>
  <c r="AO22" i="33" s="1"/>
  <c r="AO17" i="33"/>
  <c r="BC17" i="33"/>
  <c r="AO18" i="33"/>
  <c r="BC18" i="33"/>
  <c r="AO19" i="33"/>
  <c r="BC19" i="33"/>
  <c r="AO20" i="33"/>
  <c r="BC20" i="33"/>
  <c r="BC21" i="33"/>
  <c r="AO21" i="33"/>
  <c r="BC24" i="33"/>
  <c r="AO24" i="33"/>
  <c r="BC25" i="33"/>
  <c r="AO25" i="33"/>
  <c r="BC26" i="33"/>
  <c r="AO26" i="33"/>
  <c r="AO27" i="33"/>
  <c r="BC27" i="33"/>
  <c r="BC28" i="33"/>
  <c r="AO28" i="33"/>
  <c r="AO31" i="33"/>
  <c r="BC31" i="33"/>
  <c r="AO32" i="33"/>
  <c r="BC32" i="33"/>
  <c r="AO33" i="33"/>
  <c r="BC33" i="33"/>
  <c r="AO34" i="33"/>
  <c r="BC34" i="33"/>
  <c r="BC35" i="33"/>
  <c r="AO35" i="33"/>
  <c r="BC38" i="33"/>
  <c r="AO38" i="33"/>
  <c r="BC39" i="33"/>
  <c r="AO39" i="33"/>
  <c r="BC40" i="33"/>
  <c r="AO40" i="33"/>
  <c r="AO41" i="33"/>
  <c r="BC41" i="33"/>
  <c r="AO42" i="33"/>
  <c r="BC42" i="33"/>
  <c r="O50" i="33"/>
  <c r="AO50" i="33" s="1"/>
  <c r="BC45" i="33"/>
  <c r="AO45" i="33"/>
  <c r="AO46" i="33"/>
  <c r="BC46" i="33"/>
  <c r="AO47" i="33"/>
  <c r="BC47" i="33"/>
  <c r="BC48" i="33"/>
  <c r="AO48" i="33"/>
  <c r="BC49" i="33"/>
  <c r="AO49" i="33"/>
  <c r="AO52" i="33"/>
  <c r="BC52" i="33"/>
  <c r="AO53" i="33"/>
  <c r="BC53" i="33"/>
  <c r="BC54" i="33"/>
  <c r="AO54" i="33"/>
  <c r="AO55" i="33"/>
  <c r="BC55" i="33"/>
  <c r="BC56" i="33"/>
  <c r="AO56" i="33"/>
  <c r="O64" i="33"/>
  <c r="AO64" i="33" s="1"/>
  <c r="BC59" i="33"/>
  <c r="AO59" i="33"/>
  <c r="BC60" i="33"/>
  <c r="AO60" i="33"/>
  <c r="BC61" i="33"/>
  <c r="AO61" i="33"/>
  <c r="BC62" i="33"/>
  <c r="AO62" i="33"/>
  <c r="AO63" i="33"/>
  <c r="BC63" i="33"/>
  <c r="BC66" i="33"/>
  <c r="AO66" i="33"/>
  <c r="AO67" i="33"/>
  <c r="BC67" i="33"/>
  <c r="BC68" i="33"/>
  <c r="AO68" i="33"/>
  <c r="BC69" i="33"/>
  <c r="AO69" i="33"/>
  <c r="BC70" i="33"/>
  <c r="AO70" i="33"/>
  <c r="AO73" i="33"/>
  <c r="BC73" i="33"/>
  <c r="BC94" i="33"/>
  <c r="AO94" i="33"/>
  <c r="BC103" i="33"/>
  <c r="AO103" i="33"/>
  <c r="BC110" i="33"/>
  <c r="AO110" i="33"/>
  <c r="BC124" i="33"/>
  <c r="AO124" i="33"/>
  <c r="AO137" i="33"/>
  <c r="BC137" i="33"/>
  <c r="BC143" i="33"/>
  <c r="AO143" i="33"/>
  <c r="BC147" i="33"/>
  <c r="AO147" i="33"/>
  <c r="BC77" i="33"/>
  <c r="BC78" i="33" s="1"/>
  <c r="AO77" i="33"/>
  <c r="AO95" i="33"/>
  <c r="BC95" i="33"/>
  <c r="BC105" i="33"/>
  <c r="AO105" i="33"/>
  <c r="BC111" i="33"/>
  <c r="AO111" i="33"/>
  <c r="BC125" i="33"/>
  <c r="AO125" i="33"/>
  <c r="BC132" i="33"/>
  <c r="AO132" i="33"/>
  <c r="BC138" i="33"/>
  <c r="AO138" i="33"/>
  <c r="BC144" i="33"/>
  <c r="AO144" i="33"/>
  <c r="N99" i="33"/>
  <c r="AN99" i="33" s="1"/>
  <c r="BB94" i="33"/>
  <c r="AN94" i="33"/>
  <c r="N116" i="33"/>
  <c r="BB95" i="33"/>
  <c r="AN95" i="33"/>
  <c r="N82" i="33"/>
  <c r="BB96" i="33"/>
  <c r="AN96" i="33"/>
  <c r="N118" i="33"/>
  <c r="AN97" i="33"/>
  <c r="BB97" i="33"/>
  <c r="N84" i="33"/>
  <c r="AN98" i="33"/>
  <c r="BB98" i="33"/>
  <c r="N106" i="33"/>
  <c r="AN106" i="33" s="1"/>
  <c r="BB101" i="33"/>
  <c r="AN101" i="33"/>
  <c r="BB102" i="33"/>
  <c r="AN102" i="33"/>
  <c r="AN103" i="33"/>
  <c r="BB103" i="33"/>
  <c r="BB104" i="33"/>
  <c r="AN104" i="33"/>
  <c r="AN105" i="33"/>
  <c r="BB105" i="33"/>
  <c r="N113" i="33"/>
  <c r="AN113" i="33" s="1"/>
  <c r="BB108" i="33"/>
  <c r="AN108" i="33"/>
  <c r="AN109" i="33"/>
  <c r="BB109" i="33"/>
  <c r="BB110" i="33"/>
  <c r="AN110" i="33"/>
  <c r="BB111" i="33"/>
  <c r="AN111" i="33"/>
  <c r="AN112" i="33"/>
  <c r="BB112" i="33"/>
  <c r="AN122" i="33"/>
  <c r="BB122" i="33"/>
  <c r="AN123" i="33"/>
  <c r="BB123" i="33"/>
  <c r="AN124" i="33"/>
  <c r="BB124" i="33"/>
  <c r="AN125" i="33"/>
  <c r="BB125" i="33"/>
  <c r="AN126" i="33"/>
  <c r="BB126" i="33"/>
  <c r="N134" i="33"/>
  <c r="AN134" i="33" s="1"/>
  <c r="BB129" i="33"/>
  <c r="AN129" i="33"/>
  <c r="AN130" i="33"/>
  <c r="BB130" i="33"/>
  <c r="BB131" i="33"/>
  <c r="AN131" i="33"/>
  <c r="BB132" i="33"/>
  <c r="AN132" i="33"/>
  <c r="BB133" i="33"/>
  <c r="AN133" i="33"/>
  <c r="N141" i="33"/>
  <c r="AN141" i="33" s="1"/>
  <c r="AN136" i="33"/>
  <c r="BB136" i="33"/>
  <c r="AN137" i="33"/>
  <c r="BB137" i="33"/>
  <c r="BB138" i="33"/>
  <c r="AN138" i="33"/>
  <c r="BB139" i="33"/>
  <c r="AN139" i="33"/>
  <c r="BB140" i="33"/>
  <c r="AN140" i="33"/>
  <c r="BB143" i="33"/>
  <c r="BB148" i="33" s="1"/>
  <c r="AN143" i="33"/>
  <c r="AN144" i="33"/>
  <c r="BB144" i="33"/>
  <c r="BB145" i="33"/>
  <c r="AN145" i="33"/>
  <c r="BB146" i="33"/>
  <c r="AN146" i="33"/>
  <c r="AN147" i="33"/>
  <c r="BB147" i="33"/>
  <c r="C71" i="33"/>
  <c r="D43" i="33"/>
  <c r="N71" i="33"/>
  <c r="AN71" i="33" s="1"/>
  <c r="G106" i="33"/>
  <c r="AG106" i="33" s="1"/>
  <c r="G141" i="33"/>
  <c r="AG141" i="33" s="1"/>
  <c r="AE94" i="33"/>
  <c r="AM75" i="33"/>
  <c r="BA75" i="33"/>
  <c r="L15" i="33"/>
  <c r="AL15" i="33" s="1"/>
  <c r="AZ10" i="33"/>
  <c r="AL10" i="33"/>
  <c r="AZ11" i="33"/>
  <c r="AL11" i="33"/>
  <c r="AZ12" i="33"/>
  <c r="AL12" i="33"/>
  <c r="AL13" i="33"/>
  <c r="AZ13" i="33"/>
  <c r="AZ14" i="33"/>
  <c r="AL14" i="33"/>
  <c r="L22" i="33"/>
  <c r="AL22" i="33" s="1"/>
  <c r="AL17" i="33"/>
  <c r="AZ17" i="33"/>
  <c r="AL18" i="33"/>
  <c r="AZ18" i="33"/>
  <c r="AZ19" i="33"/>
  <c r="AL19" i="33"/>
  <c r="AL20" i="33"/>
  <c r="AZ20" i="33"/>
  <c r="AZ21" i="33"/>
  <c r="AL21" i="33"/>
  <c r="AZ24" i="33"/>
  <c r="AL24" i="33"/>
  <c r="AZ25" i="33"/>
  <c r="AL25" i="33"/>
  <c r="AZ26" i="33"/>
  <c r="AL26" i="33"/>
  <c r="AL27" i="33"/>
  <c r="AZ27" i="33"/>
  <c r="AZ28" i="33"/>
  <c r="AL28" i="33"/>
  <c r="L36" i="33"/>
  <c r="AL36" i="33" s="1"/>
  <c r="AZ31" i="33"/>
  <c r="AL31" i="33"/>
  <c r="AZ32" i="33"/>
  <c r="AL32" i="33"/>
  <c r="AZ33" i="33"/>
  <c r="AL33" i="33"/>
  <c r="AZ34" i="33"/>
  <c r="AL34" i="33"/>
  <c r="AL35" i="33"/>
  <c r="AZ35" i="33"/>
  <c r="L43" i="33"/>
  <c r="AL43" i="33" s="1"/>
  <c r="AZ38" i="33"/>
  <c r="AL38" i="33"/>
  <c r="AL39" i="33"/>
  <c r="AZ39" i="33"/>
  <c r="AZ40" i="33"/>
  <c r="AL40" i="33"/>
  <c r="AZ41" i="33"/>
  <c r="AL41" i="33"/>
  <c r="AZ42" i="33"/>
  <c r="AL42" i="33"/>
  <c r="L50" i="33"/>
  <c r="AL50" i="33" s="1"/>
  <c r="AL45" i="33"/>
  <c r="AZ45" i="33"/>
  <c r="AZ46" i="33"/>
  <c r="AL46" i="33"/>
  <c r="AZ47" i="33"/>
  <c r="AL47" i="33"/>
  <c r="AZ48" i="33"/>
  <c r="AL48" i="33"/>
  <c r="AL49" i="33"/>
  <c r="AZ49" i="33"/>
  <c r="L57" i="33"/>
  <c r="AL57" i="33" s="1"/>
  <c r="AZ52" i="33"/>
  <c r="AL52" i="33"/>
  <c r="AZ53" i="33"/>
  <c r="AL53" i="33"/>
  <c r="AL54" i="33"/>
  <c r="AZ54" i="33"/>
  <c r="AZ55" i="33"/>
  <c r="AL55" i="33"/>
  <c r="AZ56" i="33"/>
  <c r="AL56" i="33"/>
  <c r="L64" i="33"/>
  <c r="AL64" i="33" s="1"/>
  <c r="AL59" i="33"/>
  <c r="AZ59" i="33"/>
  <c r="AL60" i="33"/>
  <c r="AZ60" i="33"/>
  <c r="AL61" i="33"/>
  <c r="AZ61" i="33"/>
  <c r="AL62" i="33"/>
  <c r="AZ62" i="33"/>
  <c r="AZ63" i="33"/>
  <c r="AL63" i="33"/>
  <c r="L71" i="33"/>
  <c r="AL71" i="33" s="1"/>
  <c r="AZ66" i="33"/>
  <c r="AL66" i="33"/>
  <c r="AL67" i="33"/>
  <c r="AZ67" i="33"/>
  <c r="AZ68" i="33"/>
  <c r="AL68" i="33"/>
  <c r="AL69" i="33"/>
  <c r="AZ69" i="33"/>
  <c r="AZ70" i="33"/>
  <c r="AL70" i="33"/>
  <c r="AZ73" i="33"/>
  <c r="AL73" i="33"/>
  <c r="BA74" i="33"/>
  <c r="AM74" i="33"/>
  <c r="AM12" i="33"/>
  <c r="BA12" i="33"/>
  <c r="BA26" i="33"/>
  <c r="AM26" i="33"/>
  <c r="AM31" i="33"/>
  <c r="BA31" i="33"/>
  <c r="AM34" i="33"/>
  <c r="BA34" i="33"/>
  <c r="AM39" i="33"/>
  <c r="BA39" i="33"/>
  <c r="AM42" i="33"/>
  <c r="BA42" i="33"/>
  <c r="BA47" i="33"/>
  <c r="AM47" i="33"/>
  <c r="M57" i="33"/>
  <c r="AM57" i="33" s="1"/>
  <c r="AM52" i="33"/>
  <c r="BA52" i="33"/>
  <c r="AM61" i="33"/>
  <c r="BA61" i="33"/>
  <c r="BA68" i="33"/>
  <c r="AM68" i="33"/>
  <c r="AM76" i="33"/>
  <c r="BA76" i="33"/>
  <c r="BA11" i="33"/>
  <c r="AM11" i="33"/>
  <c r="AM14" i="33"/>
  <c r="BA14" i="33"/>
  <c r="BA21" i="33"/>
  <c r="AM21" i="33"/>
  <c r="BA32" i="33"/>
  <c r="AM32" i="33"/>
  <c r="M43" i="33"/>
  <c r="AM43" i="33" s="1"/>
  <c r="BA38" i="33"/>
  <c r="AM38" i="33"/>
  <c r="M50" i="33"/>
  <c r="AM50" i="33" s="1"/>
  <c r="BA45" i="33"/>
  <c r="AM45" i="33"/>
  <c r="AM54" i="33"/>
  <c r="BA54" i="33"/>
  <c r="AM56" i="33"/>
  <c r="BA56" i="33"/>
  <c r="AM63" i="33"/>
  <c r="BA63" i="33"/>
  <c r="BA70" i="33"/>
  <c r="AM70" i="33"/>
  <c r="AM18" i="33"/>
  <c r="BA18" i="33"/>
  <c r="AM20" i="33"/>
  <c r="BA20" i="33"/>
  <c r="BA25" i="33"/>
  <c r="AM25" i="33"/>
  <c r="BA28" i="33"/>
  <c r="AM28" i="33"/>
  <c r="BA33" i="33"/>
  <c r="AM33" i="33"/>
  <c r="AM48" i="33"/>
  <c r="BA48" i="33"/>
  <c r="M64" i="33"/>
  <c r="AM64" i="33" s="1"/>
  <c r="BA59" i="33"/>
  <c r="AM59" i="33"/>
  <c r="BA62" i="33"/>
  <c r="AM62" i="33"/>
  <c r="L80" i="33"/>
  <c r="AZ94" i="33"/>
  <c r="AL94" i="33"/>
  <c r="L116" i="33"/>
  <c r="AZ95" i="33"/>
  <c r="AL95" i="33"/>
  <c r="L82" i="33"/>
  <c r="AZ96" i="33"/>
  <c r="AL96" i="33"/>
  <c r="L83" i="33"/>
  <c r="AZ97" i="33"/>
  <c r="AL97" i="33"/>
  <c r="L84" i="33"/>
  <c r="AZ98" i="33"/>
  <c r="AL98" i="33"/>
  <c r="L106" i="33"/>
  <c r="AL106" i="33" s="1"/>
  <c r="AZ101" i="33"/>
  <c r="AL101" i="33"/>
  <c r="AL102" i="33"/>
  <c r="AZ102" i="33"/>
  <c r="AL103" i="33"/>
  <c r="AZ103" i="33"/>
  <c r="AZ104" i="33"/>
  <c r="AL104" i="33"/>
  <c r="AL105" i="33"/>
  <c r="AZ105" i="33"/>
  <c r="L113" i="33"/>
  <c r="AL113" i="33" s="1"/>
  <c r="AL108" i="33"/>
  <c r="AZ108" i="33"/>
  <c r="AZ109" i="33"/>
  <c r="AL109" i="33"/>
  <c r="AZ110" i="33"/>
  <c r="AL110" i="33"/>
  <c r="AZ111" i="33"/>
  <c r="AL111" i="33"/>
  <c r="AL112" i="33"/>
  <c r="AZ112" i="33"/>
  <c r="L127" i="33"/>
  <c r="AL127" i="33" s="1"/>
  <c r="AZ122" i="33"/>
  <c r="AL122" i="33"/>
  <c r="AZ123" i="33"/>
  <c r="AL123" i="33"/>
  <c r="AZ124" i="33"/>
  <c r="AL124" i="33"/>
  <c r="AL125" i="33"/>
  <c r="AZ125" i="33"/>
  <c r="AL126" i="33"/>
  <c r="AZ126" i="33"/>
  <c r="L134" i="33"/>
  <c r="AL134" i="33" s="1"/>
  <c r="AZ129" i="33"/>
  <c r="AL129" i="33"/>
  <c r="AL130" i="33"/>
  <c r="AZ130" i="33"/>
  <c r="AL131" i="33"/>
  <c r="AZ131" i="33"/>
  <c r="AZ132" i="33"/>
  <c r="AL132" i="33"/>
  <c r="AL133" i="33"/>
  <c r="AZ133" i="33"/>
  <c r="L141" i="33"/>
  <c r="AL141" i="33" s="1"/>
  <c r="AZ136" i="33"/>
  <c r="AL136" i="33"/>
  <c r="AZ137" i="33"/>
  <c r="AL137" i="33"/>
  <c r="AZ138" i="33"/>
  <c r="AL138" i="33"/>
  <c r="AZ139" i="33"/>
  <c r="AL139" i="33"/>
  <c r="AL140" i="33"/>
  <c r="AZ140" i="33"/>
  <c r="L148" i="33"/>
  <c r="AL148" i="33" s="1"/>
  <c r="AL143" i="33"/>
  <c r="AZ143" i="33"/>
  <c r="AZ144" i="33"/>
  <c r="AL144" i="33"/>
  <c r="AZ145" i="33"/>
  <c r="AL145" i="33"/>
  <c r="AZ146" i="33"/>
  <c r="AL146" i="33"/>
  <c r="AL147" i="33"/>
  <c r="AZ147" i="33"/>
  <c r="BA83" i="33"/>
  <c r="AM83" i="33"/>
  <c r="BA13" i="33"/>
  <c r="AM13" i="33"/>
  <c r="AM17" i="33"/>
  <c r="BA17" i="33"/>
  <c r="AM19" i="33"/>
  <c r="BA19" i="33"/>
  <c r="BA27" i="33"/>
  <c r="AM27" i="33"/>
  <c r="AM41" i="33"/>
  <c r="BA41" i="33"/>
  <c r="BA46" i="33"/>
  <c r="AM46" i="33"/>
  <c r="AM53" i="33"/>
  <c r="BA53" i="33"/>
  <c r="BA55" i="33"/>
  <c r="AM55" i="33"/>
  <c r="BA66" i="33"/>
  <c r="AM66" i="33"/>
  <c r="BA69" i="33"/>
  <c r="AM69" i="33"/>
  <c r="AL77" i="33"/>
  <c r="AZ77" i="33"/>
  <c r="M115" i="33"/>
  <c r="AM94" i="33"/>
  <c r="BA94" i="33"/>
  <c r="AM95" i="33"/>
  <c r="BA95" i="33"/>
  <c r="M82" i="33"/>
  <c r="BA96" i="33"/>
  <c r="AM96" i="33"/>
  <c r="M118" i="33"/>
  <c r="BA97" i="33"/>
  <c r="AM97" i="33"/>
  <c r="M84" i="33"/>
  <c r="BA98" i="33"/>
  <c r="AM98" i="33"/>
  <c r="BA101" i="33"/>
  <c r="AM101" i="33"/>
  <c r="BA102" i="33"/>
  <c r="AM102" i="33"/>
  <c r="AM103" i="33"/>
  <c r="BA103" i="33"/>
  <c r="BA104" i="33"/>
  <c r="AM104" i="33"/>
  <c r="BA105" i="33"/>
  <c r="AM105" i="33"/>
  <c r="AM108" i="33"/>
  <c r="BA108" i="33"/>
  <c r="AM109" i="33"/>
  <c r="BA109" i="33"/>
  <c r="BA110" i="33"/>
  <c r="AM110" i="33"/>
  <c r="AM111" i="33"/>
  <c r="BA111" i="33"/>
  <c r="BA112" i="33"/>
  <c r="AM112" i="33"/>
  <c r="M127" i="33"/>
  <c r="AM127" i="33" s="1"/>
  <c r="BA122" i="33"/>
  <c r="AM122" i="33"/>
  <c r="AM123" i="33"/>
  <c r="BA123" i="33"/>
  <c r="AM124" i="33"/>
  <c r="BA124" i="33"/>
  <c r="BA125" i="33"/>
  <c r="AM125" i="33"/>
  <c r="AM126" i="33"/>
  <c r="BA126" i="33"/>
  <c r="AM129" i="33"/>
  <c r="BA129" i="33"/>
  <c r="BA130" i="33"/>
  <c r="AM130" i="33"/>
  <c r="BA131" i="33"/>
  <c r="AM131" i="33"/>
  <c r="BA132" i="33"/>
  <c r="AM132" i="33"/>
  <c r="BA133" i="33"/>
  <c r="AM133" i="33"/>
  <c r="AM136" i="33"/>
  <c r="BA136" i="33"/>
  <c r="AM137" i="33"/>
  <c r="BA137" i="33"/>
  <c r="AM138" i="33"/>
  <c r="BA138" i="33"/>
  <c r="AM139" i="33"/>
  <c r="BA139" i="33"/>
  <c r="AM140" i="33"/>
  <c r="BA140" i="33"/>
  <c r="AM143" i="33"/>
  <c r="BA143" i="33"/>
  <c r="BA144" i="33"/>
  <c r="AM144" i="33"/>
  <c r="BA145" i="33"/>
  <c r="AM145" i="33"/>
  <c r="AM146" i="33"/>
  <c r="BA146" i="33"/>
  <c r="AM147" i="33"/>
  <c r="BA147" i="33"/>
  <c r="AZ75" i="33"/>
  <c r="AL75" i="33"/>
  <c r="AM81" i="33"/>
  <c r="BA81" i="33"/>
  <c r="AL74" i="33"/>
  <c r="AZ74" i="33"/>
  <c r="M15" i="33"/>
  <c r="AM15" i="33" s="1"/>
  <c r="BA10" i="33"/>
  <c r="AM10" i="33"/>
  <c r="M29" i="33"/>
  <c r="AM29" i="33" s="1"/>
  <c r="BA24" i="33"/>
  <c r="AM24" i="33"/>
  <c r="BA35" i="33"/>
  <c r="AM35" i="33"/>
  <c r="BA40" i="33"/>
  <c r="AM40" i="33"/>
  <c r="AM49" i="33"/>
  <c r="BA49" i="33"/>
  <c r="BA60" i="33"/>
  <c r="AM60" i="33"/>
  <c r="AM67" i="33"/>
  <c r="BA67" i="33"/>
  <c r="AM73" i="33"/>
  <c r="BA73" i="33"/>
  <c r="AM116" i="33"/>
  <c r="BA116" i="33"/>
  <c r="AM119" i="33"/>
  <c r="BA119" i="33"/>
  <c r="AZ76" i="33"/>
  <c r="AL76" i="33"/>
  <c r="AM77" i="33"/>
  <c r="BA77" i="33"/>
  <c r="L29" i="33"/>
  <c r="AL29" i="33" s="1"/>
  <c r="AD25" i="33"/>
  <c r="AR27" i="33"/>
  <c r="AR28" i="33"/>
  <c r="AD33" i="33"/>
  <c r="AD35" i="33"/>
  <c r="AD39" i="33"/>
  <c r="AD40" i="33"/>
  <c r="AD41" i="33"/>
  <c r="AR42" i="33"/>
  <c r="AR45" i="33"/>
  <c r="AD46" i="33"/>
  <c r="AR47" i="33"/>
  <c r="AD48" i="33"/>
  <c r="AD49" i="33"/>
  <c r="AR52" i="33"/>
  <c r="AD53" i="33"/>
  <c r="AR59" i="33"/>
  <c r="AR60" i="33"/>
  <c r="AR61" i="33"/>
  <c r="AR62" i="33"/>
  <c r="AR63" i="33"/>
  <c r="AR67" i="33"/>
  <c r="AD68" i="33"/>
  <c r="AQ76" i="33"/>
  <c r="AE105" i="33"/>
  <c r="AS110" i="33"/>
  <c r="AE111" i="33"/>
  <c r="AS130" i="33"/>
  <c r="R64" i="33"/>
  <c r="AF64" i="33" s="1"/>
  <c r="P50" i="33"/>
  <c r="AQ40" i="33"/>
  <c r="F71" i="33"/>
  <c r="AS118" i="33"/>
  <c r="I118" i="33"/>
  <c r="AW118" i="33" s="1"/>
  <c r="I134" i="33"/>
  <c r="AI134" i="33" s="1"/>
  <c r="P141" i="33"/>
  <c r="AD141" i="33" s="1"/>
  <c r="AR13" i="33"/>
  <c r="AR14" i="33"/>
  <c r="AD18" i="33"/>
  <c r="AR20" i="33"/>
  <c r="AD29" i="33"/>
  <c r="AR54" i="33"/>
  <c r="AE131" i="33"/>
  <c r="AR55" i="33"/>
  <c r="AD26" i="33"/>
  <c r="AR56" i="33"/>
  <c r="M80" i="33"/>
  <c r="E117" i="33"/>
  <c r="AS117" i="33" s="1"/>
  <c r="AS145" i="33"/>
  <c r="AS94" i="33"/>
  <c r="E36" i="33"/>
  <c r="AE36" i="33" s="1"/>
  <c r="I115" i="33"/>
  <c r="AI115" i="33" s="1"/>
  <c r="M99" i="33"/>
  <c r="AM99" i="33" s="1"/>
  <c r="C64" i="33"/>
  <c r="AC64" i="33" s="1"/>
  <c r="AS98" i="33"/>
  <c r="AS122" i="33"/>
  <c r="AS123" i="33"/>
  <c r="AS124" i="33"/>
  <c r="AS146" i="33"/>
  <c r="O106" i="33"/>
  <c r="E29" i="33"/>
  <c r="AE29" i="33" s="1"/>
  <c r="AR38" i="33"/>
  <c r="AD55" i="33"/>
  <c r="AD67" i="33"/>
  <c r="I81" i="33"/>
  <c r="AW81" i="33" s="1"/>
  <c r="I117" i="33"/>
  <c r="AC143" i="33"/>
  <c r="AC76" i="33"/>
  <c r="AE95" i="33"/>
  <c r="AR49" i="33"/>
  <c r="AD62" i="33"/>
  <c r="AE98" i="33"/>
  <c r="AE110" i="33"/>
  <c r="AE146" i="33"/>
  <c r="H106" i="33"/>
  <c r="AH106" i="33" s="1"/>
  <c r="D22" i="33"/>
  <c r="AD27" i="33"/>
  <c r="AR35" i="33"/>
  <c r="D50" i="33"/>
  <c r="C22" i="33"/>
  <c r="C29" i="33"/>
  <c r="P106" i="33"/>
  <c r="AD106" i="33" s="1"/>
  <c r="Q119" i="33"/>
  <c r="AS119" i="33" s="1"/>
  <c r="AD38" i="33"/>
  <c r="N119" i="33"/>
  <c r="AR69" i="33"/>
  <c r="AR70" i="33"/>
  <c r="AD77" i="33"/>
  <c r="AE101" i="33"/>
  <c r="AS102" i="33"/>
  <c r="AS104" i="33"/>
  <c r="AS109" i="33"/>
  <c r="AS111" i="33"/>
  <c r="AS112" i="33"/>
  <c r="AS125" i="33"/>
  <c r="AS126" i="33"/>
  <c r="AS129" i="33"/>
  <c r="AS131" i="33"/>
  <c r="AS132" i="33"/>
  <c r="AS133" i="33"/>
  <c r="AE136" i="33"/>
  <c r="AE137" i="33"/>
  <c r="AE138" i="33"/>
  <c r="AE139" i="33"/>
  <c r="AE140" i="33"/>
  <c r="AS143" i="33"/>
  <c r="AS144" i="33"/>
  <c r="AE145" i="33"/>
  <c r="H99" i="33"/>
  <c r="AH99" i="33" s="1"/>
  <c r="AJ12" i="33"/>
  <c r="AX12" i="33"/>
  <c r="J22" i="33"/>
  <c r="AJ22" i="33" s="1"/>
  <c r="AJ17" i="33"/>
  <c r="AX17" i="33"/>
  <c r="AX21" i="33"/>
  <c r="AJ21" i="33"/>
  <c r="AX26" i="33"/>
  <c r="AJ26" i="33"/>
  <c r="AJ38" i="33"/>
  <c r="AX38" i="33"/>
  <c r="AJ41" i="33"/>
  <c r="AX41" i="33"/>
  <c r="J50" i="33"/>
  <c r="AJ50" i="33" s="1"/>
  <c r="AJ45" i="33"/>
  <c r="AX45" i="33"/>
  <c r="AJ52" i="33"/>
  <c r="AX52" i="33"/>
  <c r="AJ55" i="33"/>
  <c r="AX55" i="33"/>
  <c r="AX56" i="33"/>
  <c r="AJ56" i="33"/>
  <c r="AJ61" i="33"/>
  <c r="AX61" i="33"/>
  <c r="AX67" i="33"/>
  <c r="AJ67" i="33"/>
  <c r="AX68" i="33"/>
  <c r="AJ68" i="33"/>
  <c r="AJ69" i="33"/>
  <c r="AX69" i="33"/>
  <c r="AJ70" i="33"/>
  <c r="AX70" i="33"/>
  <c r="AJ73" i="33"/>
  <c r="AX73" i="33"/>
  <c r="K15" i="33"/>
  <c r="AK15" i="33" s="1"/>
  <c r="AK10" i="33"/>
  <c r="AY10" i="33"/>
  <c r="AK11" i="33"/>
  <c r="AY11" i="33"/>
  <c r="AK12" i="33"/>
  <c r="AY12" i="33"/>
  <c r="AY13" i="33"/>
  <c r="AK13" i="33"/>
  <c r="AY14" i="33"/>
  <c r="AK14" i="33"/>
  <c r="K22" i="33"/>
  <c r="AK22" i="33" s="1"/>
  <c r="AK17" i="33"/>
  <c r="AY17" i="33"/>
  <c r="AK18" i="33"/>
  <c r="AY18" i="33"/>
  <c r="AK19" i="33"/>
  <c r="AY19" i="33"/>
  <c r="AY20" i="33"/>
  <c r="AK20" i="33"/>
  <c r="AK21" i="33"/>
  <c r="AY21" i="33"/>
  <c r="K29" i="33"/>
  <c r="AK29" i="33" s="1"/>
  <c r="AK24" i="33"/>
  <c r="AY24" i="33"/>
  <c r="AK25" i="33"/>
  <c r="AY25" i="33"/>
  <c r="AY26" i="33"/>
  <c r="AK26" i="33"/>
  <c r="AK27" i="33"/>
  <c r="AY27" i="33"/>
  <c r="AY28" i="33"/>
  <c r="AK28" i="33"/>
  <c r="K36" i="33"/>
  <c r="AK36" i="33" s="1"/>
  <c r="AY31" i="33"/>
  <c r="AK31" i="33"/>
  <c r="AK32" i="33"/>
  <c r="AY32" i="33"/>
  <c r="AK33" i="33"/>
  <c r="AY33" i="33"/>
  <c r="AK34" i="33"/>
  <c r="AY34" i="33"/>
  <c r="AY35" i="33"/>
  <c r="AK35" i="33"/>
  <c r="K43" i="33"/>
  <c r="AK43" i="33" s="1"/>
  <c r="AY38" i="33"/>
  <c r="AK38" i="33"/>
  <c r="AY39" i="33"/>
  <c r="AK39" i="33"/>
  <c r="AK40" i="33"/>
  <c r="AY40" i="33"/>
  <c r="AY41" i="33"/>
  <c r="AK41" i="33"/>
  <c r="AK42" i="33"/>
  <c r="AY42" i="33"/>
  <c r="K50" i="33"/>
  <c r="AK50" i="33" s="1"/>
  <c r="AY45" i="33"/>
  <c r="AK45" i="33"/>
  <c r="AK46" i="33"/>
  <c r="AY46" i="33"/>
  <c r="AY47" i="33"/>
  <c r="AK47" i="33"/>
  <c r="AY48" i="33"/>
  <c r="AK48" i="33"/>
  <c r="AY49" i="33"/>
  <c r="AK49" i="33"/>
  <c r="K57" i="33"/>
  <c r="AK57" i="33" s="1"/>
  <c r="AY52" i="33"/>
  <c r="AK52" i="33"/>
  <c r="AK53" i="33"/>
  <c r="AY53" i="33"/>
  <c r="AK54" i="33"/>
  <c r="AY54" i="33"/>
  <c r="AY55" i="33"/>
  <c r="AK55" i="33"/>
  <c r="AK56" i="33"/>
  <c r="AY56" i="33"/>
  <c r="AY59" i="33"/>
  <c r="AK59" i="33"/>
  <c r="AY60" i="33"/>
  <c r="AK60" i="33"/>
  <c r="AY61" i="33"/>
  <c r="AK61" i="33"/>
  <c r="AY62" i="33"/>
  <c r="AK62" i="33"/>
  <c r="AK63" i="33"/>
  <c r="AY63" i="33"/>
  <c r="AK66" i="33"/>
  <c r="AY66" i="33"/>
  <c r="AY67" i="33"/>
  <c r="AK67" i="33"/>
  <c r="AY68" i="33"/>
  <c r="AK68" i="33"/>
  <c r="AK69" i="33"/>
  <c r="AY69" i="33"/>
  <c r="AK70" i="33"/>
  <c r="AY70" i="33"/>
  <c r="AY73" i="33"/>
  <c r="AK73" i="33"/>
  <c r="AJ13" i="33"/>
  <c r="AX13" i="33"/>
  <c r="AJ19" i="33"/>
  <c r="AX19" i="33"/>
  <c r="AX46" i="33"/>
  <c r="AJ46" i="33"/>
  <c r="AX48" i="33"/>
  <c r="AJ48" i="33"/>
  <c r="J64" i="33"/>
  <c r="AJ64" i="33" s="1"/>
  <c r="AJ59" i="33"/>
  <c r="AX59" i="33"/>
  <c r="AJ60" i="33"/>
  <c r="AX60" i="33"/>
  <c r="AK74" i="33"/>
  <c r="AY74" i="33"/>
  <c r="AX18" i="33"/>
  <c r="AJ18" i="33"/>
  <c r="AJ27" i="33"/>
  <c r="AX27" i="33"/>
  <c r="AJ32" i="33"/>
  <c r="AX32" i="33"/>
  <c r="AJ35" i="33"/>
  <c r="AX35" i="33"/>
  <c r="AX40" i="33"/>
  <c r="AJ40" i="33"/>
  <c r="J71" i="33"/>
  <c r="AJ71" i="33" s="1"/>
  <c r="AJ66" i="33"/>
  <c r="AX66" i="33"/>
  <c r="J115" i="33"/>
  <c r="AX94" i="33"/>
  <c r="AJ94" i="33"/>
  <c r="J117" i="33"/>
  <c r="AX96" i="33"/>
  <c r="AJ96" i="33"/>
  <c r="J119" i="33"/>
  <c r="AJ98" i="33"/>
  <c r="AX98" i="33"/>
  <c r="AX102" i="33"/>
  <c r="AJ102" i="33"/>
  <c r="AX104" i="33"/>
  <c r="AJ104" i="33"/>
  <c r="AJ109" i="33"/>
  <c r="AX109" i="33"/>
  <c r="AJ111" i="33"/>
  <c r="AX111" i="33"/>
  <c r="J127" i="33"/>
  <c r="AJ127" i="33" s="1"/>
  <c r="AX122" i="33"/>
  <c r="AJ122" i="33"/>
  <c r="J141" i="33"/>
  <c r="AJ141" i="33" s="1"/>
  <c r="AJ136" i="33"/>
  <c r="AX136" i="33"/>
  <c r="AJ140" i="33"/>
  <c r="AX140" i="33"/>
  <c r="AJ145" i="33"/>
  <c r="AX145" i="33"/>
  <c r="AX77" i="33"/>
  <c r="AJ77" i="33"/>
  <c r="K80" i="33"/>
  <c r="AK94" i="33"/>
  <c r="AY94" i="33"/>
  <c r="K81" i="33"/>
  <c r="AK95" i="33"/>
  <c r="AY95" i="33"/>
  <c r="K117" i="33"/>
  <c r="AK96" i="33"/>
  <c r="AY96" i="33"/>
  <c r="K118" i="33"/>
  <c r="AK97" i="33"/>
  <c r="AY97" i="33"/>
  <c r="K84" i="33"/>
  <c r="AY98" i="33"/>
  <c r="AK98" i="33"/>
  <c r="K106" i="33"/>
  <c r="AK106" i="33" s="1"/>
  <c r="AY101" i="33"/>
  <c r="AK101" i="33"/>
  <c r="AK102" i="33"/>
  <c r="AY102" i="33"/>
  <c r="AY103" i="33"/>
  <c r="AK103" i="33"/>
  <c r="AK104" i="33"/>
  <c r="AY104" i="33"/>
  <c r="AK105" i="33"/>
  <c r="AY105" i="33"/>
  <c r="K113" i="33"/>
  <c r="AK113" i="33" s="1"/>
  <c r="AK108" i="33"/>
  <c r="AY108" i="33"/>
  <c r="AY109" i="33"/>
  <c r="AK109" i="33"/>
  <c r="AK110" i="33"/>
  <c r="AY110" i="33"/>
  <c r="AK111" i="33"/>
  <c r="AY111" i="33"/>
  <c r="AY112" i="33"/>
  <c r="AK112" i="33"/>
  <c r="K127" i="33"/>
  <c r="AK127" i="33" s="1"/>
  <c r="AY122" i="33"/>
  <c r="AK122" i="33"/>
  <c r="AK123" i="33"/>
  <c r="AY123" i="33"/>
  <c r="AK124" i="33"/>
  <c r="AY124" i="33"/>
  <c r="AY125" i="33"/>
  <c r="AK125" i="33"/>
  <c r="AY126" i="33"/>
  <c r="AK126" i="33"/>
  <c r="K134" i="33"/>
  <c r="AK134" i="33" s="1"/>
  <c r="AK129" i="33"/>
  <c r="AY129" i="33"/>
  <c r="AY130" i="33"/>
  <c r="AK130" i="33"/>
  <c r="AY131" i="33"/>
  <c r="AK131" i="33"/>
  <c r="AY132" i="33"/>
  <c r="AK132" i="33"/>
  <c r="AY133" i="33"/>
  <c r="AK133" i="33"/>
  <c r="AK136" i="33"/>
  <c r="AY136" i="33"/>
  <c r="AY137" i="33"/>
  <c r="AK137" i="33"/>
  <c r="AK138" i="33"/>
  <c r="AY138" i="33"/>
  <c r="AY139" i="33"/>
  <c r="AK139" i="33"/>
  <c r="AK140" i="33"/>
  <c r="AY140" i="33"/>
  <c r="AK143" i="33"/>
  <c r="AY143" i="33"/>
  <c r="AY144" i="33"/>
  <c r="AK144" i="33"/>
  <c r="AY145" i="33"/>
  <c r="AK145" i="33"/>
  <c r="AK146" i="33"/>
  <c r="AY146" i="33"/>
  <c r="AK147" i="33"/>
  <c r="AY147" i="33"/>
  <c r="J15" i="33"/>
  <c r="AJ15" i="33" s="1"/>
  <c r="AJ10" i="33"/>
  <c r="AX10" i="33"/>
  <c r="AJ25" i="33"/>
  <c r="AX25" i="33"/>
  <c r="AJ28" i="33"/>
  <c r="AX28" i="33"/>
  <c r="AJ63" i="33"/>
  <c r="AX63" i="33"/>
  <c r="AJ103" i="33"/>
  <c r="AX103" i="33"/>
  <c r="AX105" i="33"/>
  <c r="AJ105" i="33"/>
  <c r="AJ112" i="33"/>
  <c r="AX112" i="33"/>
  <c r="AJ123" i="33"/>
  <c r="AX123" i="33"/>
  <c r="AJ138" i="33"/>
  <c r="AX138" i="33"/>
  <c r="AJ144" i="33"/>
  <c r="AX144" i="33"/>
  <c r="AX146" i="33"/>
  <c r="AJ146" i="33"/>
  <c r="AX76" i="33"/>
  <c r="AJ76" i="33"/>
  <c r="AY77" i="33"/>
  <c r="AK77" i="33"/>
  <c r="AJ11" i="33"/>
  <c r="AX11" i="33"/>
  <c r="AX20" i="33"/>
  <c r="AJ20" i="33"/>
  <c r="AJ31" i="33"/>
  <c r="AX31" i="33"/>
  <c r="AJ33" i="33"/>
  <c r="AX33" i="33"/>
  <c r="AJ42" i="33"/>
  <c r="AX42" i="33"/>
  <c r="AX47" i="33"/>
  <c r="AJ47" i="33"/>
  <c r="AJ53" i="33"/>
  <c r="AX53" i="33"/>
  <c r="J81" i="33"/>
  <c r="AJ95" i="33"/>
  <c r="AX95" i="33"/>
  <c r="J83" i="33"/>
  <c r="AJ97" i="33"/>
  <c r="AX97" i="33"/>
  <c r="AJ101" i="33"/>
  <c r="AX101" i="33"/>
  <c r="J113" i="33"/>
  <c r="AJ113" i="33" s="1"/>
  <c r="AJ108" i="33"/>
  <c r="AX108" i="33"/>
  <c r="AX124" i="33"/>
  <c r="AJ124" i="33"/>
  <c r="AX126" i="33"/>
  <c r="AJ126" i="33"/>
  <c r="AX130" i="33"/>
  <c r="AJ130" i="33"/>
  <c r="AX132" i="33"/>
  <c r="AJ132" i="33"/>
  <c r="AX147" i="33"/>
  <c r="AJ147" i="33"/>
  <c r="AJ75" i="33"/>
  <c r="AX75" i="33"/>
  <c r="AY76" i="33"/>
  <c r="AK76" i="33"/>
  <c r="AJ14" i="33"/>
  <c r="AX14" i="33"/>
  <c r="AJ24" i="33"/>
  <c r="AX24" i="33"/>
  <c r="AJ34" i="33"/>
  <c r="AX34" i="33"/>
  <c r="AX39" i="33"/>
  <c r="AJ39" i="33"/>
  <c r="AX49" i="33"/>
  <c r="AJ49" i="33"/>
  <c r="AJ54" i="33"/>
  <c r="AX54" i="33"/>
  <c r="AJ62" i="33"/>
  <c r="AX62" i="33"/>
  <c r="AX110" i="33"/>
  <c r="AJ110" i="33"/>
  <c r="AJ125" i="33"/>
  <c r="AX125" i="33"/>
  <c r="AX129" i="33"/>
  <c r="AJ129" i="33"/>
  <c r="AJ131" i="33"/>
  <c r="AX131" i="33"/>
  <c r="AJ133" i="33"/>
  <c r="AX133" i="33"/>
  <c r="AJ137" i="33"/>
  <c r="AX137" i="33"/>
  <c r="AX139" i="33"/>
  <c r="AJ139" i="33"/>
  <c r="AX143" i="33"/>
  <c r="AJ143" i="33"/>
  <c r="AJ74" i="33"/>
  <c r="AX74" i="33"/>
  <c r="AY75" i="33"/>
  <c r="AK75" i="33"/>
  <c r="AS147" i="33"/>
  <c r="N57" i="33"/>
  <c r="AN57" i="33" s="1"/>
  <c r="AR40" i="33"/>
  <c r="AD45" i="33"/>
  <c r="D57" i="33"/>
  <c r="D64" i="33"/>
  <c r="AD69" i="33"/>
  <c r="Q81" i="33"/>
  <c r="AS81" i="33" s="1"/>
  <c r="Q83" i="33"/>
  <c r="AE83" i="33" s="1"/>
  <c r="AS95" i="33"/>
  <c r="AE143" i="33"/>
  <c r="AE147" i="33"/>
  <c r="K64" i="33"/>
  <c r="AK64" i="33" s="1"/>
  <c r="AE96" i="33"/>
  <c r="AE108" i="33"/>
  <c r="AE112" i="33"/>
  <c r="AE132" i="33"/>
  <c r="AD42" i="33"/>
  <c r="AD70" i="33"/>
  <c r="I80" i="33"/>
  <c r="AI80" i="33" s="1"/>
  <c r="I84" i="33"/>
  <c r="AW84" i="33" s="1"/>
  <c r="AS96" i="33"/>
  <c r="AS108" i="33"/>
  <c r="AE116" i="33"/>
  <c r="AE144" i="33"/>
  <c r="AR33" i="33"/>
  <c r="AD47" i="33"/>
  <c r="AR53" i="33"/>
  <c r="AD60" i="33"/>
  <c r="AD66" i="33"/>
  <c r="AE97" i="33"/>
  <c r="AE104" i="33"/>
  <c r="AE109" i="33"/>
  <c r="AE129" i="33"/>
  <c r="AE133" i="33"/>
  <c r="AR66" i="33"/>
  <c r="Q82" i="33"/>
  <c r="AE82" i="33" s="1"/>
  <c r="Q84" i="33"/>
  <c r="AS84" i="33" s="1"/>
  <c r="AS97" i="33"/>
  <c r="P81" i="33"/>
  <c r="E22" i="33"/>
  <c r="E57" i="33"/>
  <c r="AE57" i="33" s="1"/>
  <c r="J134" i="33"/>
  <c r="AJ134" i="33" s="1"/>
  <c r="AC49" i="33"/>
  <c r="M22" i="33"/>
  <c r="AM22" i="33" s="1"/>
  <c r="AR138" i="33"/>
  <c r="J148" i="33"/>
  <c r="AJ148" i="33" s="1"/>
  <c r="AC53" i="33"/>
  <c r="AD102" i="33"/>
  <c r="AD104" i="33"/>
  <c r="AD124" i="33"/>
  <c r="AD125" i="33"/>
  <c r="AR139" i="33"/>
  <c r="G99" i="33"/>
  <c r="AG99" i="33" s="1"/>
  <c r="AE21" i="33"/>
  <c r="F43" i="33"/>
  <c r="P127" i="33"/>
  <c r="AD127" i="33" s="1"/>
  <c r="F29" i="33"/>
  <c r="H141" i="33"/>
  <c r="AH141" i="33" s="1"/>
  <c r="H127" i="33"/>
  <c r="AH127" i="33" s="1"/>
  <c r="J36" i="33"/>
  <c r="AJ36" i="33" s="1"/>
  <c r="O43" i="33"/>
  <c r="AO43" i="33" s="1"/>
  <c r="J29" i="33"/>
  <c r="AJ29" i="33" s="1"/>
  <c r="C43" i="33"/>
  <c r="M36" i="33"/>
  <c r="AM36" i="33" s="1"/>
  <c r="E43" i="33"/>
  <c r="AE43" i="33" s="1"/>
  <c r="G57" i="33"/>
  <c r="AG57" i="33" s="1"/>
  <c r="J118" i="33"/>
  <c r="AD95" i="33"/>
  <c r="J106" i="33"/>
  <c r="AJ106" i="33" s="1"/>
  <c r="R141" i="33"/>
  <c r="AF141" i="33" s="1"/>
  <c r="AD24" i="33"/>
  <c r="J82" i="33"/>
  <c r="AR116" i="33"/>
  <c r="AD118" i="33"/>
  <c r="AD31" i="33"/>
  <c r="J84" i="33"/>
  <c r="J99" i="33"/>
  <c r="AJ99" i="33" s="1"/>
  <c r="J116" i="33"/>
  <c r="AE17" i="33"/>
  <c r="AE35" i="33"/>
  <c r="AS39" i="33"/>
  <c r="AS42" i="33"/>
  <c r="AE54" i="33"/>
  <c r="AE55" i="33"/>
  <c r="AE61" i="33"/>
  <c r="AE62" i="33"/>
  <c r="AS67" i="33"/>
  <c r="I15" i="33"/>
  <c r="AI15" i="33" s="1"/>
  <c r="AI10" i="33"/>
  <c r="AW10" i="33"/>
  <c r="AI14" i="33"/>
  <c r="AW14" i="33"/>
  <c r="AW19" i="33"/>
  <c r="AI19" i="33"/>
  <c r="AW27" i="33"/>
  <c r="AI27" i="33"/>
  <c r="I36" i="33"/>
  <c r="AI36" i="33" s="1"/>
  <c r="AW31" i="33"/>
  <c r="AI31" i="33"/>
  <c r="AW33" i="33"/>
  <c r="AI33" i="33"/>
  <c r="AI39" i="33"/>
  <c r="AW39" i="33"/>
  <c r="AW41" i="33"/>
  <c r="AI41" i="33"/>
  <c r="I50" i="33"/>
  <c r="AI50" i="33" s="1"/>
  <c r="AI45" i="33"/>
  <c r="AW45" i="33"/>
  <c r="I57" i="33"/>
  <c r="AI57" i="33" s="1"/>
  <c r="AI52" i="33"/>
  <c r="AW52" i="33"/>
  <c r="AI55" i="33"/>
  <c r="AW55" i="33"/>
  <c r="I64" i="33"/>
  <c r="AI64" i="33" s="1"/>
  <c r="AW59" i="33"/>
  <c r="AI59" i="33"/>
  <c r="AI62" i="33"/>
  <c r="AW62" i="33"/>
  <c r="AI67" i="33"/>
  <c r="AW67" i="33"/>
  <c r="AI116" i="33"/>
  <c r="AW116" i="33"/>
  <c r="P99" i="33"/>
  <c r="P115" i="33"/>
  <c r="P84" i="33"/>
  <c r="AD84" i="33" s="1"/>
  <c r="P119" i="33"/>
  <c r="AI94" i="33"/>
  <c r="AW94" i="33"/>
  <c r="Q99" i="33"/>
  <c r="Q155" i="33" s="1"/>
  <c r="Q115" i="33"/>
  <c r="AW95" i="33"/>
  <c r="AI95" i="33"/>
  <c r="AI96" i="33"/>
  <c r="AW96" i="33"/>
  <c r="AW97" i="33"/>
  <c r="AI97" i="33"/>
  <c r="AW98" i="33"/>
  <c r="AI98" i="33"/>
  <c r="AW101" i="33"/>
  <c r="AI101" i="33"/>
  <c r="AI102" i="33"/>
  <c r="AW102" i="33"/>
  <c r="AI103" i="33"/>
  <c r="AW103" i="33"/>
  <c r="AI104" i="33"/>
  <c r="AW104" i="33"/>
  <c r="AW105" i="33"/>
  <c r="AI105" i="33"/>
  <c r="AI108" i="33"/>
  <c r="AW108" i="33"/>
  <c r="AI109" i="33"/>
  <c r="AW109" i="33"/>
  <c r="AW110" i="33"/>
  <c r="AI110" i="33"/>
  <c r="AW111" i="33"/>
  <c r="AI111" i="33"/>
  <c r="AI112" i="33"/>
  <c r="AW112" i="33"/>
  <c r="I127" i="33"/>
  <c r="AI127" i="33" s="1"/>
  <c r="AI122" i="33"/>
  <c r="AW122" i="33"/>
  <c r="AW123" i="33"/>
  <c r="AI123" i="33"/>
  <c r="AW124" i="33"/>
  <c r="AI124" i="33"/>
  <c r="AI125" i="33"/>
  <c r="AW125" i="33"/>
  <c r="AI126" i="33"/>
  <c r="AW126" i="33"/>
  <c r="AW129" i="33"/>
  <c r="AI129" i="33"/>
  <c r="AI130" i="33"/>
  <c r="AW130" i="33"/>
  <c r="AI131" i="33"/>
  <c r="AW131" i="33"/>
  <c r="AI132" i="33"/>
  <c r="AW132" i="33"/>
  <c r="AW133" i="33"/>
  <c r="AI133" i="33"/>
  <c r="AI136" i="33"/>
  <c r="AW136" i="33"/>
  <c r="AI137" i="33"/>
  <c r="AW137" i="33"/>
  <c r="AI138" i="33"/>
  <c r="AW138" i="33"/>
  <c r="AW139" i="33"/>
  <c r="AI139" i="33"/>
  <c r="AI140" i="33"/>
  <c r="AW140" i="33"/>
  <c r="AI143" i="33"/>
  <c r="AW143" i="33"/>
  <c r="AW144" i="33"/>
  <c r="AI144" i="33"/>
  <c r="AI145" i="33"/>
  <c r="AW145" i="33"/>
  <c r="AI146" i="33"/>
  <c r="AW146" i="33"/>
  <c r="AI147" i="33"/>
  <c r="AW147" i="33"/>
  <c r="AW12" i="33"/>
  <c r="AI12" i="33"/>
  <c r="AW25" i="33"/>
  <c r="AI25" i="33"/>
  <c r="AW53" i="33"/>
  <c r="AI53" i="33"/>
  <c r="AI60" i="33"/>
  <c r="AW60" i="33"/>
  <c r="AW69" i="33"/>
  <c r="AI69" i="33"/>
  <c r="AE45" i="33"/>
  <c r="AW83" i="33"/>
  <c r="AI83" i="33"/>
  <c r="AE10" i="33"/>
  <c r="AE50" i="33"/>
  <c r="AE64" i="33"/>
  <c r="AW77" i="33"/>
  <c r="AI77" i="33"/>
  <c r="R80" i="33"/>
  <c r="AF80" i="33" s="1"/>
  <c r="R115" i="33"/>
  <c r="R116" i="33"/>
  <c r="AF116" i="33" s="1"/>
  <c r="R81" i="33"/>
  <c r="R82" i="33"/>
  <c r="AT82" i="33" s="1"/>
  <c r="R117" i="33"/>
  <c r="R118" i="33"/>
  <c r="AF118" i="33" s="1"/>
  <c r="R83" i="33"/>
  <c r="R84" i="33"/>
  <c r="AF84" i="33" s="1"/>
  <c r="R119" i="33"/>
  <c r="AI11" i="33"/>
  <c r="AW11" i="33"/>
  <c r="AW21" i="33"/>
  <c r="AI21" i="33"/>
  <c r="AI40" i="33"/>
  <c r="AW40" i="33"/>
  <c r="AW47" i="33"/>
  <c r="AI47" i="33"/>
  <c r="AI49" i="33"/>
  <c r="AW49" i="33"/>
  <c r="AW56" i="33"/>
  <c r="AI56" i="33"/>
  <c r="AI63" i="33"/>
  <c r="AW63" i="33"/>
  <c r="AS10" i="33"/>
  <c r="F151" i="33"/>
  <c r="AW76" i="33"/>
  <c r="AI76" i="33"/>
  <c r="AW13" i="33"/>
  <c r="AI13" i="33"/>
  <c r="AW18" i="33"/>
  <c r="AI18" i="33"/>
  <c r="AW20" i="33"/>
  <c r="AI20" i="33"/>
  <c r="AI26" i="33"/>
  <c r="AW26" i="33"/>
  <c r="AI32" i="33"/>
  <c r="AW32" i="33"/>
  <c r="AW34" i="33"/>
  <c r="AI34" i="33"/>
  <c r="AI38" i="33"/>
  <c r="AW38" i="33"/>
  <c r="AI54" i="33"/>
  <c r="AW54" i="33"/>
  <c r="AW66" i="33"/>
  <c r="AI66" i="33"/>
  <c r="AW73" i="33"/>
  <c r="AI73" i="33"/>
  <c r="F153" i="33"/>
  <c r="AS31" i="33"/>
  <c r="AW82" i="33"/>
  <c r="AI82" i="33"/>
  <c r="AW119" i="33"/>
  <c r="AI119" i="33"/>
  <c r="AW75" i="33"/>
  <c r="AI75" i="33"/>
  <c r="I22" i="33"/>
  <c r="AI22" i="33" s="1"/>
  <c r="AI17" i="33"/>
  <c r="AW17" i="33"/>
  <c r="I29" i="33"/>
  <c r="AI29" i="33" s="1"/>
  <c r="AW24" i="33"/>
  <c r="AI24" i="33"/>
  <c r="AW28" i="33"/>
  <c r="AI28" i="33"/>
  <c r="AW35" i="33"/>
  <c r="AI35" i="33"/>
  <c r="AI42" i="33"/>
  <c r="AW42" i="33"/>
  <c r="AI46" i="33"/>
  <c r="AW46" i="33"/>
  <c r="AI48" i="33"/>
  <c r="AW48" i="33"/>
  <c r="AI61" i="33"/>
  <c r="AW61" i="33"/>
  <c r="AW68" i="33"/>
  <c r="AI68" i="33"/>
  <c r="AI70" i="33"/>
  <c r="AW70" i="33"/>
  <c r="N83" i="33"/>
  <c r="F115" i="33"/>
  <c r="F119" i="33"/>
  <c r="AE52" i="33"/>
  <c r="N117" i="33"/>
  <c r="AW74" i="33"/>
  <c r="AI74" i="33"/>
  <c r="K141" i="33"/>
  <c r="AK141" i="33" s="1"/>
  <c r="H78" i="33"/>
  <c r="AH78" i="33" s="1"/>
  <c r="AQ130" i="33"/>
  <c r="AC137" i="33"/>
  <c r="J43" i="33"/>
  <c r="AJ43" i="33" s="1"/>
  <c r="N64" i="33"/>
  <c r="AN64" i="33" s="1"/>
  <c r="AR10" i="33"/>
  <c r="AE19" i="33"/>
  <c r="AE27" i="33"/>
  <c r="AS41" i="33"/>
  <c r="AE46" i="33"/>
  <c r="AS48" i="33"/>
  <c r="J57" i="33"/>
  <c r="AJ57" i="33" s="1"/>
  <c r="C134" i="33"/>
  <c r="E15" i="33"/>
  <c r="AE15" i="33" s="1"/>
  <c r="AS24" i="33"/>
  <c r="N15" i="33"/>
  <c r="AN15" i="33" s="1"/>
  <c r="AQ111" i="33"/>
  <c r="AQ126" i="33"/>
  <c r="AQ13" i="33"/>
  <c r="AC33" i="33"/>
  <c r="AD74" i="33"/>
  <c r="AD112" i="33"/>
  <c r="AD123" i="33"/>
  <c r="AD126" i="33"/>
  <c r="AD133" i="33"/>
  <c r="AR137" i="33"/>
  <c r="AR140" i="33"/>
  <c r="AR145" i="33"/>
  <c r="AQ74" i="33"/>
  <c r="AQ122" i="33"/>
  <c r="K83" i="33"/>
  <c r="AC95" i="33"/>
  <c r="AC102" i="33"/>
  <c r="K99" i="33"/>
  <c r="AK99" i="33" s="1"/>
  <c r="C83" i="33"/>
  <c r="AC74" i="33"/>
  <c r="C80" i="33"/>
  <c r="C99" i="33"/>
  <c r="O80" i="33"/>
  <c r="O99" i="33"/>
  <c r="AO99" i="33" s="1"/>
  <c r="O118" i="33"/>
  <c r="O83" i="33"/>
  <c r="AC97" i="33"/>
  <c r="AC104" i="33"/>
  <c r="AQ109" i="33"/>
  <c r="AQ123" i="33"/>
  <c r="AQ124" i="33"/>
  <c r="AQ125" i="33"/>
  <c r="AQ132" i="33"/>
  <c r="O141" i="33"/>
  <c r="AC136" i="33"/>
  <c r="AC138" i="33"/>
  <c r="AC139" i="33"/>
  <c r="AC140" i="33"/>
  <c r="AC145" i="33"/>
  <c r="AC147" i="33"/>
  <c r="D152" i="33"/>
  <c r="P152" i="33"/>
  <c r="L154" i="33"/>
  <c r="D117" i="33"/>
  <c r="AR117" i="33" s="1"/>
  <c r="AQ10" i="33"/>
  <c r="L152" i="33"/>
  <c r="L153" i="33"/>
  <c r="D154" i="33"/>
  <c r="P154" i="33"/>
  <c r="AC38" i="33"/>
  <c r="AD122" i="33"/>
  <c r="AR136" i="33"/>
  <c r="AS11" i="33"/>
  <c r="AS12" i="33"/>
  <c r="AS13" i="33"/>
  <c r="AS14" i="33"/>
  <c r="AS18" i="33"/>
  <c r="AS20" i="33"/>
  <c r="AS25" i="33"/>
  <c r="AS26" i="33"/>
  <c r="AS27" i="33"/>
  <c r="AE28" i="33"/>
  <c r="AE32" i="33"/>
  <c r="AE33" i="33"/>
  <c r="AE34" i="33"/>
  <c r="AS35" i="33"/>
  <c r="AE39" i="33"/>
  <c r="AE40" i="33"/>
  <c r="AE41" i="33"/>
  <c r="AE42" i="33"/>
  <c r="AS46" i="33"/>
  <c r="AE47" i="33"/>
  <c r="AE48" i="33"/>
  <c r="AE49" i="33"/>
  <c r="AS53" i="33"/>
  <c r="AS54" i="33"/>
  <c r="AS55" i="33"/>
  <c r="AE56" i="33"/>
  <c r="AS60" i="33"/>
  <c r="AS61" i="33"/>
  <c r="AS62" i="33"/>
  <c r="AE63" i="33"/>
  <c r="F150" i="33"/>
  <c r="J150" i="33"/>
  <c r="N150" i="33"/>
  <c r="J151" i="33"/>
  <c r="N151" i="33"/>
  <c r="Q152" i="33"/>
  <c r="J153" i="33"/>
  <c r="N153" i="33"/>
  <c r="AS69" i="33"/>
  <c r="AS70" i="33"/>
  <c r="D78" i="33"/>
  <c r="L78" i="33"/>
  <c r="AL78" i="33" s="1"/>
  <c r="AE77" i="33"/>
  <c r="AE20" i="33"/>
  <c r="AE26" i="33"/>
  <c r="AS28" i="33"/>
  <c r="AS33" i="33"/>
  <c r="AS38" i="33"/>
  <c r="AS40" i="33"/>
  <c r="AS47" i="33"/>
  <c r="AS49" i="33"/>
  <c r="AE53" i="33"/>
  <c r="AS56" i="33"/>
  <c r="AE59" i="33"/>
  <c r="AE60" i="33"/>
  <c r="AS63" i="33"/>
  <c r="AS66" i="33"/>
  <c r="J80" i="33"/>
  <c r="F99" i="33"/>
  <c r="F117" i="33"/>
  <c r="AE12" i="33"/>
  <c r="AE18" i="33"/>
  <c r="AE25" i="33"/>
  <c r="AS45" i="33"/>
  <c r="AS52" i="33"/>
  <c r="F81" i="33"/>
  <c r="F83" i="33"/>
  <c r="AE14" i="33"/>
  <c r="K150" i="33"/>
  <c r="O150" i="33"/>
  <c r="K151" i="33"/>
  <c r="C78" i="33"/>
  <c r="G78" i="33"/>
  <c r="AG78" i="33" s="1"/>
  <c r="K78" i="33"/>
  <c r="AK78" i="33" s="1"/>
  <c r="O78" i="33"/>
  <c r="AO78" i="33" s="1"/>
  <c r="E78" i="33"/>
  <c r="I78" i="33"/>
  <c r="AI78" i="33" s="1"/>
  <c r="M78" i="33"/>
  <c r="AM78" i="33" s="1"/>
  <c r="F78" i="33"/>
  <c r="AF78" i="33" s="1"/>
  <c r="J78" i="33"/>
  <c r="AJ78" i="33" s="1"/>
  <c r="N78" i="33"/>
  <c r="AN78" i="33" s="1"/>
  <c r="N81" i="33"/>
  <c r="AE24" i="33"/>
  <c r="AE31" i="33"/>
  <c r="AE38" i="33"/>
  <c r="AS59" i="33"/>
  <c r="AS68" i="33"/>
  <c r="N80" i="33"/>
  <c r="AE11" i="33"/>
  <c r="AE13" i="33"/>
  <c r="AQ12" i="33"/>
  <c r="AC18" i="33"/>
  <c r="AC20" i="33"/>
  <c r="AQ25" i="33"/>
  <c r="AQ27" i="33"/>
  <c r="AC31" i="33"/>
  <c r="AC35" i="33"/>
  <c r="AC40" i="33"/>
  <c r="AQ42" i="33"/>
  <c r="AC47" i="33"/>
  <c r="AQ49" i="33"/>
  <c r="AQ52" i="33"/>
  <c r="AQ54" i="33"/>
  <c r="AC55" i="33"/>
  <c r="AQ56" i="33"/>
  <c r="AQ61" i="33"/>
  <c r="AQ63" i="33"/>
  <c r="AQ67" i="33"/>
  <c r="AQ69" i="33"/>
  <c r="AS75" i="33"/>
  <c r="AR95" i="33"/>
  <c r="AR97" i="33"/>
  <c r="AR102" i="33"/>
  <c r="AR104" i="33"/>
  <c r="AD108" i="33"/>
  <c r="AR109" i="33"/>
  <c r="AD110" i="33"/>
  <c r="AR111" i="33"/>
  <c r="AR123" i="33"/>
  <c r="AR124" i="33"/>
  <c r="AR125" i="33"/>
  <c r="AR126" i="33"/>
  <c r="AD129" i="33"/>
  <c r="AR130" i="33"/>
  <c r="AD131" i="33"/>
  <c r="AR132" i="33"/>
  <c r="AD137" i="33"/>
  <c r="AD138" i="33"/>
  <c r="AD139" i="33"/>
  <c r="AD140" i="33"/>
  <c r="AR143" i="33"/>
  <c r="E152" i="33"/>
  <c r="AS152" i="33" s="1"/>
  <c r="I152" i="33"/>
  <c r="AD145" i="33"/>
  <c r="I154" i="33"/>
  <c r="M154" i="33"/>
  <c r="AD147" i="33"/>
  <c r="AC42" i="33"/>
  <c r="AC45" i="33"/>
  <c r="AQ47" i="33"/>
  <c r="AQ66" i="33"/>
  <c r="AQ68" i="33"/>
  <c r="AQ70" i="33"/>
  <c r="H81" i="33"/>
  <c r="AH81" i="33" s="1"/>
  <c r="D83" i="33"/>
  <c r="H83" i="33"/>
  <c r="AH83" i="33" s="1"/>
  <c r="P83" i="33"/>
  <c r="D99" i="33"/>
  <c r="L99" i="33"/>
  <c r="AL99" i="33" s="1"/>
  <c r="AR122" i="33"/>
  <c r="AD136" i="33"/>
  <c r="AQ38" i="33"/>
  <c r="O57" i="33"/>
  <c r="D81" i="33"/>
  <c r="AD97" i="33"/>
  <c r="AD143" i="33"/>
  <c r="AR147" i="33"/>
  <c r="D150" i="33"/>
  <c r="AQ45" i="33"/>
  <c r="AQ59" i="33"/>
  <c r="L81" i="33"/>
  <c r="AE80" i="33"/>
  <c r="AC12" i="33"/>
  <c r="AU83" i="33"/>
  <c r="AG83" i="33"/>
  <c r="AV118" i="33"/>
  <c r="AH118" i="33"/>
  <c r="G15" i="33"/>
  <c r="AG15" i="33" s="1"/>
  <c r="AU10" i="33"/>
  <c r="AG10" i="33"/>
  <c r="AG11" i="33"/>
  <c r="AU11" i="33"/>
  <c r="AQ11" i="33"/>
  <c r="AU12" i="33"/>
  <c r="AG12" i="33"/>
  <c r="AG13" i="33"/>
  <c r="AU13" i="33"/>
  <c r="AU14" i="33"/>
  <c r="AG14" i="33"/>
  <c r="AC14" i="33"/>
  <c r="G22" i="33"/>
  <c r="AG22" i="33" s="1"/>
  <c r="AU17" i="33"/>
  <c r="AG17" i="33"/>
  <c r="AG18" i="33"/>
  <c r="AU18" i="33"/>
  <c r="AU19" i="33"/>
  <c r="AG19" i="33"/>
  <c r="AU20" i="33"/>
  <c r="AG20" i="33"/>
  <c r="AU21" i="33"/>
  <c r="AG21" i="33"/>
  <c r="G29" i="33"/>
  <c r="AG29" i="33" s="1"/>
  <c r="AU24" i="33"/>
  <c r="AG24" i="33"/>
  <c r="AU25" i="33"/>
  <c r="AG25" i="33"/>
  <c r="AU26" i="33"/>
  <c r="AG26" i="33"/>
  <c r="AU27" i="33"/>
  <c r="AG27" i="33"/>
  <c r="AG28" i="33"/>
  <c r="AU28" i="33"/>
  <c r="G36" i="33"/>
  <c r="AG36" i="33" s="1"/>
  <c r="AG31" i="33"/>
  <c r="AU31" i="33"/>
  <c r="AG32" i="33"/>
  <c r="AU32" i="33"/>
  <c r="AU33" i="33"/>
  <c r="AG33" i="33"/>
  <c r="AG34" i="33"/>
  <c r="AU34" i="33"/>
  <c r="AG35" i="33"/>
  <c r="AU35" i="33"/>
  <c r="G43" i="33"/>
  <c r="AG43" i="33" s="1"/>
  <c r="AU38" i="33"/>
  <c r="AG38" i="33"/>
  <c r="AU39" i="33"/>
  <c r="AG39" i="33"/>
  <c r="AU40" i="33"/>
  <c r="AG40" i="33"/>
  <c r="AG41" i="33"/>
  <c r="AU41" i="33"/>
  <c r="AU42" i="33"/>
  <c r="AG42" i="33"/>
  <c r="G50" i="33"/>
  <c r="AG50" i="33" s="1"/>
  <c r="AU45" i="33"/>
  <c r="AG45" i="33"/>
  <c r="AG46" i="33"/>
  <c r="AU46" i="33"/>
  <c r="AU47" i="33"/>
  <c r="AG47" i="33"/>
  <c r="AU48" i="33"/>
  <c r="AG48" i="33"/>
  <c r="AU49" i="33"/>
  <c r="AG49" i="33"/>
  <c r="AG52" i="33"/>
  <c r="AU52" i="33"/>
  <c r="AU53" i="33"/>
  <c r="AG53" i="33"/>
  <c r="AU54" i="33"/>
  <c r="AG54" i="33"/>
  <c r="AU55" i="33"/>
  <c r="AG55" i="33"/>
  <c r="AU56" i="33"/>
  <c r="AG56" i="33"/>
  <c r="G64" i="33"/>
  <c r="AG64" i="33" s="1"/>
  <c r="AG59" i="33"/>
  <c r="AU59" i="33"/>
  <c r="AG60" i="33"/>
  <c r="AU60" i="33"/>
  <c r="AU61" i="33"/>
  <c r="AG61" i="33"/>
  <c r="AU62" i="33"/>
  <c r="AG62" i="33"/>
  <c r="AG63" i="33"/>
  <c r="AU63" i="33"/>
  <c r="G150" i="33"/>
  <c r="AU66" i="33"/>
  <c r="AG66" i="33"/>
  <c r="G151" i="33"/>
  <c r="AU67" i="33"/>
  <c r="AG67" i="33"/>
  <c r="H152" i="33"/>
  <c r="AG68" i="33"/>
  <c r="AU68" i="33"/>
  <c r="G153" i="33"/>
  <c r="AG69" i="33"/>
  <c r="AU69" i="33"/>
  <c r="K153" i="33"/>
  <c r="H154" i="33"/>
  <c r="AU70" i="33"/>
  <c r="AG70" i="33"/>
  <c r="AU73" i="33"/>
  <c r="AG73" i="33"/>
  <c r="AH74" i="33"/>
  <c r="AV74" i="33"/>
  <c r="AF76" i="33"/>
  <c r="AT76" i="33"/>
  <c r="AU77" i="33"/>
  <c r="AG77" i="33"/>
  <c r="AV94" i="33"/>
  <c r="AH94" i="33"/>
  <c r="AH95" i="33"/>
  <c r="AV95" i="33"/>
  <c r="H82" i="33"/>
  <c r="AV96" i="33"/>
  <c r="AH96" i="33"/>
  <c r="AV97" i="33"/>
  <c r="AH97" i="33"/>
  <c r="AV98" i="33"/>
  <c r="AH98" i="33"/>
  <c r="AH101" i="33"/>
  <c r="AV101" i="33"/>
  <c r="AV102" i="33"/>
  <c r="AH102" i="33"/>
  <c r="AV103" i="33"/>
  <c r="AH103" i="33"/>
  <c r="AV104" i="33"/>
  <c r="AH104" i="33"/>
  <c r="AH105" i="33"/>
  <c r="AV105" i="33"/>
  <c r="H113" i="33"/>
  <c r="AH113" i="33" s="1"/>
  <c r="AH108" i="33"/>
  <c r="AV108" i="33"/>
  <c r="AH109" i="33"/>
  <c r="AV109" i="33"/>
  <c r="AH110" i="33"/>
  <c r="AV110" i="33"/>
  <c r="AV111" i="33"/>
  <c r="AH111" i="33"/>
  <c r="AH112" i="33"/>
  <c r="AV112" i="33"/>
  <c r="AV122" i="33"/>
  <c r="AH122" i="33"/>
  <c r="AV123" i="33"/>
  <c r="AH123" i="33"/>
  <c r="AV124" i="33"/>
  <c r="AH124" i="33"/>
  <c r="AV125" i="33"/>
  <c r="AH125" i="33"/>
  <c r="AV126" i="33"/>
  <c r="AH126" i="33"/>
  <c r="H134" i="33"/>
  <c r="AH134" i="33" s="1"/>
  <c r="AV129" i="33"/>
  <c r="AH129" i="33"/>
  <c r="AV130" i="33"/>
  <c r="AH130" i="33"/>
  <c r="AH131" i="33"/>
  <c r="AV131" i="33"/>
  <c r="AV132" i="33"/>
  <c r="AH132" i="33"/>
  <c r="AH133" i="33"/>
  <c r="AV133" i="33"/>
  <c r="AH136" i="33"/>
  <c r="AV136" i="33"/>
  <c r="AV137" i="33"/>
  <c r="AH137" i="33"/>
  <c r="AV138" i="33"/>
  <c r="AH138" i="33"/>
  <c r="AV139" i="33"/>
  <c r="AH139" i="33"/>
  <c r="AV140" i="33"/>
  <c r="AH140" i="33"/>
  <c r="H148" i="33"/>
  <c r="AH148" i="33" s="1"/>
  <c r="AV143" i="33"/>
  <c r="AH143" i="33"/>
  <c r="AV144" i="33"/>
  <c r="AH144" i="33"/>
  <c r="AH145" i="33"/>
  <c r="AV145" i="33"/>
  <c r="M152" i="33"/>
  <c r="AV146" i="33"/>
  <c r="AH146" i="33"/>
  <c r="E154" i="33"/>
  <c r="AV147" i="33"/>
  <c r="AH147" i="33"/>
  <c r="Q154" i="33"/>
  <c r="AU84" i="33"/>
  <c r="AG84" i="33"/>
  <c r="AV116" i="33"/>
  <c r="AH116" i="33"/>
  <c r="H15" i="33"/>
  <c r="AH15" i="33" s="1"/>
  <c r="AH10" i="33"/>
  <c r="AV10" i="33"/>
  <c r="AH11" i="33"/>
  <c r="AV11" i="33"/>
  <c r="AV12" i="33"/>
  <c r="AH12" i="33"/>
  <c r="AR12" i="33"/>
  <c r="AV13" i="33"/>
  <c r="AH13" i="33"/>
  <c r="AV14" i="33"/>
  <c r="AH14" i="33"/>
  <c r="AH17" i="33"/>
  <c r="AV17" i="33"/>
  <c r="AV18" i="33"/>
  <c r="AH18" i="33"/>
  <c r="AR18" i="33"/>
  <c r="AH19" i="33"/>
  <c r="AV19" i="33"/>
  <c r="AH20" i="33"/>
  <c r="AV20" i="33"/>
  <c r="AD20" i="33"/>
  <c r="AV21" i="33"/>
  <c r="AH21" i="33"/>
  <c r="AH24" i="33"/>
  <c r="AV24" i="33"/>
  <c r="AV25" i="33"/>
  <c r="AH25" i="33"/>
  <c r="AR25" i="33"/>
  <c r="AV26" i="33"/>
  <c r="AH26" i="33"/>
  <c r="AR26" i="33"/>
  <c r="AH27" i="33"/>
  <c r="AV27" i="33"/>
  <c r="AV28" i="33"/>
  <c r="AH28" i="33"/>
  <c r="AD28" i="33"/>
  <c r="H36" i="33"/>
  <c r="AH36" i="33" s="1"/>
  <c r="AV31" i="33"/>
  <c r="AH31" i="33"/>
  <c r="AH32" i="33"/>
  <c r="AV32" i="33"/>
  <c r="AV33" i="33"/>
  <c r="AH33" i="33"/>
  <c r="AV34" i="33"/>
  <c r="AH34" i="33"/>
  <c r="AV35" i="33"/>
  <c r="AH35" i="33"/>
  <c r="AV38" i="33"/>
  <c r="AH38" i="33"/>
  <c r="AV39" i="33"/>
  <c r="AH39" i="33"/>
  <c r="AH40" i="33"/>
  <c r="AV40" i="33"/>
  <c r="AV41" i="33"/>
  <c r="AH41" i="33"/>
  <c r="AH42" i="33"/>
  <c r="AV42" i="33"/>
  <c r="AV45" i="33"/>
  <c r="AH45" i="33"/>
  <c r="AH46" i="33"/>
  <c r="AV46" i="33"/>
  <c r="AH47" i="33"/>
  <c r="AV47" i="33"/>
  <c r="AV48" i="33"/>
  <c r="AH48" i="33"/>
  <c r="AH49" i="33"/>
  <c r="AV49" i="33"/>
  <c r="AV52" i="33"/>
  <c r="AH52" i="33"/>
  <c r="AV53" i="33"/>
  <c r="AH53" i="33"/>
  <c r="AH54" i="33"/>
  <c r="AV54" i="33"/>
  <c r="AV55" i="33"/>
  <c r="AH55" i="33"/>
  <c r="AH56" i="33"/>
  <c r="AV56" i="33"/>
  <c r="AV59" i="33"/>
  <c r="AH59" i="33"/>
  <c r="AV60" i="33"/>
  <c r="AH60" i="33"/>
  <c r="AH61" i="33"/>
  <c r="AV61" i="33"/>
  <c r="AH62" i="33"/>
  <c r="AV62" i="33"/>
  <c r="AV63" i="33"/>
  <c r="AH63" i="33"/>
  <c r="AH66" i="33"/>
  <c r="AV66" i="33"/>
  <c r="AH67" i="33"/>
  <c r="AV67" i="33"/>
  <c r="AV68" i="33"/>
  <c r="AH68" i="33"/>
  <c r="AV69" i="33"/>
  <c r="AH69" i="33"/>
  <c r="AV70" i="33"/>
  <c r="AH70" i="33"/>
  <c r="AH73" i="33"/>
  <c r="AV73" i="33"/>
  <c r="AF75" i="33"/>
  <c r="AT75" i="33"/>
  <c r="AU76" i="33"/>
  <c r="AG76" i="33"/>
  <c r="AH77" i="33"/>
  <c r="AV77" i="33"/>
  <c r="AH84" i="33"/>
  <c r="AV84" i="33"/>
  <c r="C15" i="33"/>
  <c r="AF74" i="33"/>
  <c r="AT74" i="33"/>
  <c r="AU75" i="33"/>
  <c r="AG75" i="33"/>
  <c r="AV76" i="33"/>
  <c r="AH76" i="33"/>
  <c r="AT94" i="33"/>
  <c r="AT95" i="33"/>
  <c r="AT96" i="33"/>
  <c r="AT97" i="33"/>
  <c r="AT98" i="33"/>
  <c r="AT101" i="33"/>
  <c r="AT102" i="33"/>
  <c r="AT103" i="33"/>
  <c r="AT104" i="33"/>
  <c r="AT105" i="33"/>
  <c r="AT108" i="33"/>
  <c r="AT109" i="33"/>
  <c r="AT110" i="33"/>
  <c r="AT111" i="33"/>
  <c r="AT112" i="33"/>
  <c r="AT122" i="33"/>
  <c r="AT123" i="33"/>
  <c r="AT124" i="33"/>
  <c r="AT125" i="33"/>
  <c r="AT126" i="33"/>
  <c r="AT129" i="33"/>
  <c r="AT130" i="33"/>
  <c r="AT131" i="33"/>
  <c r="AT132" i="33"/>
  <c r="AT133" i="33"/>
  <c r="AT136" i="33"/>
  <c r="AT137" i="33"/>
  <c r="AT138" i="33"/>
  <c r="AT139" i="33"/>
  <c r="AT140" i="33"/>
  <c r="AT143" i="33"/>
  <c r="AT144" i="33"/>
  <c r="AT145" i="33"/>
  <c r="AT146" i="33"/>
  <c r="AT147" i="33"/>
  <c r="AT10" i="33"/>
  <c r="AT11" i="33"/>
  <c r="AT12" i="33"/>
  <c r="AT13" i="33"/>
  <c r="AT14" i="33"/>
  <c r="AT17" i="33"/>
  <c r="AT18" i="33"/>
  <c r="AT19" i="33"/>
  <c r="AT20" i="33"/>
  <c r="AT21" i="33"/>
  <c r="AT24" i="33"/>
  <c r="AT25" i="33"/>
  <c r="AT26" i="33"/>
  <c r="AT27" i="33"/>
  <c r="AT28" i="33"/>
  <c r="AT31" i="33"/>
  <c r="AT32" i="33"/>
  <c r="AT33" i="33"/>
  <c r="AT34" i="33"/>
  <c r="AT35" i="33"/>
  <c r="R43" i="33"/>
  <c r="AT38" i="33"/>
  <c r="AT39" i="33"/>
  <c r="AT40" i="33"/>
  <c r="AT41" i="33"/>
  <c r="AT42" i="33"/>
  <c r="R50" i="33"/>
  <c r="AF50" i="33" s="1"/>
  <c r="AT45" i="33"/>
  <c r="AT46" i="33"/>
  <c r="AT47" i="33"/>
  <c r="AT48" i="33"/>
  <c r="AT49" i="33"/>
  <c r="AT52" i="33"/>
  <c r="AT53" i="33"/>
  <c r="AT54" i="33"/>
  <c r="AT55" i="33"/>
  <c r="AT56" i="33"/>
  <c r="AT59" i="33"/>
  <c r="AT60" i="33"/>
  <c r="AT61" i="33"/>
  <c r="AT62" i="33"/>
  <c r="AT63" i="33"/>
  <c r="AT67" i="33"/>
  <c r="AT68" i="33"/>
  <c r="AT69" i="33"/>
  <c r="AT70" i="33"/>
  <c r="AF73" i="33"/>
  <c r="AT73" i="33"/>
  <c r="AG74" i="33"/>
  <c r="AU74" i="33"/>
  <c r="AH75" i="33"/>
  <c r="AV75" i="33"/>
  <c r="AF77" i="33"/>
  <c r="AT77" i="33"/>
  <c r="G80" i="33"/>
  <c r="AG94" i="33"/>
  <c r="AU94" i="33"/>
  <c r="G81" i="33"/>
  <c r="AU95" i="33"/>
  <c r="AG95" i="33"/>
  <c r="G117" i="33"/>
  <c r="AU96" i="33"/>
  <c r="AG96" i="33"/>
  <c r="G118" i="33"/>
  <c r="AU97" i="33"/>
  <c r="AG97" i="33"/>
  <c r="AG98" i="33"/>
  <c r="AU98" i="33"/>
  <c r="AU101" i="33"/>
  <c r="AG101" i="33"/>
  <c r="AU102" i="33"/>
  <c r="AG102" i="33"/>
  <c r="AG103" i="33"/>
  <c r="AU103" i="33"/>
  <c r="AG104" i="33"/>
  <c r="AU104" i="33"/>
  <c r="AG105" i="33"/>
  <c r="AU105" i="33"/>
  <c r="G113" i="33"/>
  <c r="AG113" i="33" s="1"/>
  <c r="AU108" i="33"/>
  <c r="AG108" i="33"/>
  <c r="AU109" i="33"/>
  <c r="AG109" i="33"/>
  <c r="AU110" i="33"/>
  <c r="AG110" i="33"/>
  <c r="AU111" i="33"/>
  <c r="AG111" i="33"/>
  <c r="AU112" i="33"/>
  <c r="AG112" i="33"/>
  <c r="G127" i="33"/>
  <c r="AG127" i="33" s="1"/>
  <c r="AG122" i="33"/>
  <c r="AU122" i="33"/>
  <c r="AU123" i="33"/>
  <c r="AG123" i="33"/>
  <c r="AU124" i="33"/>
  <c r="AG124" i="33"/>
  <c r="AG125" i="33"/>
  <c r="AU125" i="33"/>
  <c r="AG126" i="33"/>
  <c r="AU126" i="33"/>
  <c r="G134" i="33"/>
  <c r="AG134" i="33" s="1"/>
  <c r="AU129" i="33"/>
  <c r="AG129" i="33"/>
  <c r="AU130" i="33"/>
  <c r="AG130" i="33"/>
  <c r="AU131" i="33"/>
  <c r="AG131" i="33"/>
  <c r="AG132" i="33"/>
  <c r="AU132" i="33"/>
  <c r="AG133" i="33"/>
  <c r="AU133" i="33"/>
  <c r="AU136" i="33"/>
  <c r="AG136" i="33"/>
  <c r="AG137" i="33"/>
  <c r="AU137" i="33"/>
  <c r="AU138" i="33"/>
  <c r="AG138" i="33"/>
  <c r="AU139" i="33"/>
  <c r="AG139" i="33"/>
  <c r="AU140" i="33"/>
  <c r="AG140" i="33"/>
  <c r="G148" i="33"/>
  <c r="AG148" i="33" s="1"/>
  <c r="AG143" i="33"/>
  <c r="AU143" i="33"/>
  <c r="AU144" i="33"/>
  <c r="AG144" i="33"/>
  <c r="AG145" i="33"/>
  <c r="AU145" i="33"/>
  <c r="AU146" i="33"/>
  <c r="AG146" i="33"/>
  <c r="AU147" i="33"/>
  <c r="AG147" i="33"/>
  <c r="R71" i="33"/>
  <c r="AT66" i="33"/>
  <c r="AD13" i="33"/>
  <c r="AD32" i="33"/>
  <c r="AR24" i="33"/>
  <c r="AR31" i="33"/>
  <c r="AC84" i="33"/>
  <c r="AS17" i="33"/>
  <c r="Q22" i="33"/>
  <c r="AS19" i="33"/>
  <c r="AS21" i="33"/>
  <c r="AD10" i="33"/>
  <c r="P15" i="33"/>
  <c r="AD15" i="33" s="1"/>
  <c r="AD11" i="33"/>
  <c r="AD12" i="33"/>
  <c r="AD14" i="33"/>
  <c r="AD17" i="33"/>
  <c r="AD19" i="33"/>
  <c r="AD21" i="33"/>
  <c r="AR11" i="33"/>
  <c r="AQ14" i="33"/>
  <c r="AD71" i="33"/>
  <c r="AF10" i="33"/>
  <c r="R15" i="33"/>
  <c r="AF15" i="33" s="1"/>
  <c r="AF11" i="33"/>
  <c r="AF12" i="33"/>
  <c r="AF13" i="33"/>
  <c r="AF14" i="33"/>
  <c r="AF17" i="33"/>
  <c r="R22" i="33"/>
  <c r="AF22" i="33" s="1"/>
  <c r="AF18" i="33"/>
  <c r="AF19" i="33"/>
  <c r="AF20" i="33"/>
  <c r="AF21" i="33"/>
  <c r="AF24" i="33"/>
  <c r="R29" i="33"/>
  <c r="AF25" i="33"/>
  <c r="AF26" i="33"/>
  <c r="AF27" i="33"/>
  <c r="AF28" i="33"/>
  <c r="AF31" i="33"/>
  <c r="AF32" i="33"/>
  <c r="AF33" i="33"/>
  <c r="R36" i="33"/>
  <c r="AF36" i="33" s="1"/>
  <c r="AC10" i="33"/>
  <c r="AC11" i="33"/>
  <c r="AC13" i="33"/>
  <c r="AC17" i="33"/>
  <c r="AQ18" i="33"/>
  <c r="AC19" i="33"/>
  <c r="AQ20" i="33"/>
  <c r="AC21" i="33"/>
  <c r="AC24" i="33"/>
  <c r="AC25" i="33"/>
  <c r="AC26" i="33"/>
  <c r="AC27" i="33"/>
  <c r="AC28" i="33"/>
  <c r="AQ31" i="33"/>
  <c r="AC32" i="33"/>
  <c r="AQ33" i="33"/>
  <c r="AC34" i="33"/>
  <c r="AQ35" i="33"/>
  <c r="AC39" i="33"/>
  <c r="AC41" i="33"/>
  <c r="AC46" i="33"/>
  <c r="AC48" i="33"/>
  <c r="AC52" i="33"/>
  <c r="AQ53" i="33"/>
  <c r="AC54" i="33"/>
  <c r="AQ55" i="33"/>
  <c r="AC56" i="33"/>
  <c r="AC60" i="33"/>
  <c r="AC61" i="33"/>
  <c r="AC62" i="33"/>
  <c r="AC63" i="33"/>
  <c r="AC67" i="33"/>
  <c r="AC69" i="33"/>
  <c r="AC73" i="33"/>
  <c r="AR74" i="33"/>
  <c r="AE75" i="33"/>
  <c r="AC77" i="33"/>
  <c r="AD96" i="33"/>
  <c r="AD98" i="33"/>
  <c r="D115" i="33"/>
  <c r="H115" i="33"/>
  <c r="L115" i="33"/>
  <c r="AD101" i="33"/>
  <c r="H117" i="33"/>
  <c r="L117" i="33"/>
  <c r="AD103" i="33"/>
  <c r="L118" i="33"/>
  <c r="D119" i="33"/>
  <c r="H119" i="33"/>
  <c r="L119" i="33"/>
  <c r="AD105" i="33"/>
  <c r="AR108" i="33"/>
  <c r="P113" i="33"/>
  <c r="AD113" i="33" s="1"/>
  <c r="AD109" i="33"/>
  <c r="AR110" i="33"/>
  <c r="AD111" i="33"/>
  <c r="AR112" i="33"/>
  <c r="AR129" i="33"/>
  <c r="AD130" i="33"/>
  <c r="AR131" i="33"/>
  <c r="AD132" i="33"/>
  <c r="AR133" i="33"/>
  <c r="AD144" i="33"/>
  <c r="AD146" i="33"/>
  <c r="P22" i="33"/>
  <c r="AD34" i="33"/>
  <c r="AR39" i="33"/>
  <c r="AR41" i="33"/>
  <c r="AR46" i="33"/>
  <c r="AR48" i="33"/>
  <c r="AD52" i="33"/>
  <c r="AD54" i="33"/>
  <c r="AD56" i="33"/>
  <c r="AD59" i="33"/>
  <c r="AD61" i="33"/>
  <c r="AD63" i="33"/>
  <c r="AR73" i="33"/>
  <c r="AE74" i="33"/>
  <c r="AR77" i="33"/>
  <c r="AS101" i="33"/>
  <c r="AE102" i="33"/>
  <c r="M117" i="33"/>
  <c r="AS103" i="33"/>
  <c r="AS105" i="33"/>
  <c r="AE122" i="33"/>
  <c r="AE123" i="33"/>
  <c r="AE124" i="33"/>
  <c r="AE125" i="33"/>
  <c r="AE126" i="33"/>
  <c r="AS136" i="33"/>
  <c r="AS137" i="33"/>
  <c r="AS138" i="33"/>
  <c r="AS139" i="33"/>
  <c r="AS140" i="33"/>
  <c r="P57" i="33"/>
  <c r="AS32" i="33"/>
  <c r="AS34" i="33"/>
  <c r="AE66" i="33"/>
  <c r="F152" i="33"/>
  <c r="J152" i="33"/>
  <c r="N152" i="33"/>
  <c r="AE68" i="33"/>
  <c r="F154" i="33"/>
  <c r="J154" i="33"/>
  <c r="N154" i="33"/>
  <c r="AE70" i="33"/>
  <c r="AE73" i="33"/>
  <c r="AC75" i="33"/>
  <c r="AD76" i="33"/>
  <c r="AS77" i="33"/>
  <c r="R99" i="33"/>
  <c r="AF94" i="33"/>
  <c r="R151" i="33"/>
  <c r="AF95" i="33"/>
  <c r="AF96" i="33"/>
  <c r="R153" i="33"/>
  <c r="AF97" i="33"/>
  <c r="AF98" i="33"/>
  <c r="R106" i="33"/>
  <c r="AF106" i="33" s="1"/>
  <c r="AF101" i="33"/>
  <c r="AF102" i="33"/>
  <c r="AF103" i="33"/>
  <c r="AF104" i="33"/>
  <c r="AF105" i="33"/>
  <c r="R113" i="33"/>
  <c r="AF113" i="33" s="1"/>
  <c r="AF108" i="33"/>
  <c r="AF109" i="33"/>
  <c r="AF110" i="33"/>
  <c r="AF111" i="33"/>
  <c r="AF112" i="33"/>
  <c r="AF122" i="33"/>
  <c r="AF123" i="33"/>
  <c r="AF124" i="33"/>
  <c r="AF125" i="33"/>
  <c r="AF126" i="33"/>
  <c r="AF129" i="33"/>
  <c r="AF130" i="33"/>
  <c r="AF131" i="33"/>
  <c r="AF132" i="33"/>
  <c r="AF133" i="33"/>
  <c r="AF136" i="33"/>
  <c r="AF137" i="33"/>
  <c r="AF138" i="33"/>
  <c r="AF139" i="33"/>
  <c r="AF140" i="33"/>
  <c r="AF143" i="33"/>
  <c r="AF144" i="33"/>
  <c r="AF145" i="33"/>
  <c r="AF146" i="33"/>
  <c r="AF147" i="33"/>
  <c r="P64" i="33"/>
  <c r="Q127" i="33"/>
  <c r="AE127" i="33" s="1"/>
  <c r="AF34" i="33"/>
  <c r="AF35" i="33"/>
  <c r="AF38" i="33"/>
  <c r="AF39" i="33"/>
  <c r="AF40" i="33"/>
  <c r="AF41" i="33"/>
  <c r="AF42" i="33"/>
  <c r="AF45" i="33"/>
  <c r="AF46" i="33"/>
  <c r="AF47" i="33"/>
  <c r="AF48" i="33"/>
  <c r="AF49" i="33"/>
  <c r="AF52" i="33"/>
  <c r="AF53" i="33"/>
  <c r="AF54" i="33"/>
  <c r="AF55" i="33"/>
  <c r="AF56" i="33"/>
  <c r="AF59" i="33"/>
  <c r="AF60" i="33"/>
  <c r="AF61" i="33"/>
  <c r="AF62" i="33"/>
  <c r="AF63" i="33"/>
  <c r="AF66" i="33"/>
  <c r="S150" i="33"/>
  <c r="S151" i="33"/>
  <c r="AF67" i="33"/>
  <c r="S152" i="33"/>
  <c r="AF68" i="33"/>
  <c r="S153" i="33"/>
  <c r="AF69" i="33"/>
  <c r="S154" i="33"/>
  <c r="AF70" i="33"/>
  <c r="AR75" i="33"/>
  <c r="AS76" i="33"/>
  <c r="AQ95" i="33"/>
  <c r="G154" i="33"/>
  <c r="K154" i="33"/>
  <c r="AC98" i="33"/>
  <c r="C115" i="33"/>
  <c r="G115" i="33"/>
  <c r="K115" i="33"/>
  <c r="O115" i="33"/>
  <c r="C116" i="33"/>
  <c r="G116" i="33"/>
  <c r="K116" i="33"/>
  <c r="O116" i="33"/>
  <c r="AC103" i="33"/>
  <c r="AQ104" i="33"/>
  <c r="C119" i="33"/>
  <c r="G119" i="33"/>
  <c r="K119" i="33"/>
  <c r="O119" i="33"/>
  <c r="AC108" i="33"/>
  <c r="AC109" i="33"/>
  <c r="AC110" i="33"/>
  <c r="AC111" i="33"/>
  <c r="AC112" i="33"/>
  <c r="AC122" i="33"/>
  <c r="AC123" i="33"/>
  <c r="AC124" i="33"/>
  <c r="AC125" i="33"/>
  <c r="AC126" i="33"/>
  <c r="AC129" i="33"/>
  <c r="AC130" i="33"/>
  <c r="AC131" i="33"/>
  <c r="AC132" i="33"/>
  <c r="AC133" i="33"/>
  <c r="AQ136" i="33"/>
  <c r="AQ137" i="33"/>
  <c r="AQ138" i="33"/>
  <c r="AQ139" i="33"/>
  <c r="AQ140" i="33"/>
  <c r="L150" i="33"/>
  <c r="AQ143" i="33"/>
  <c r="D151" i="33"/>
  <c r="L151" i="33"/>
  <c r="AC144" i="33"/>
  <c r="K152" i="33"/>
  <c r="AQ145" i="33"/>
  <c r="D153" i="33"/>
  <c r="AQ146" i="33"/>
  <c r="AQ147" i="33"/>
  <c r="R57" i="33"/>
  <c r="AF57" i="33" s="1"/>
  <c r="R127" i="33"/>
  <c r="AF127" i="33" s="1"/>
  <c r="Q141" i="33"/>
  <c r="AE141" i="33" s="1"/>
  <c r="AE76" i="33"/>
  <c r="AS73" i="33"/>
  <c r="P78" i="33"/>
  <c r="Q78" i="33"/>
  <c r="AD73" i="33"/>
  <c r="AS74" i="33"/>
  <c r="AR76" i="33"/>
  <c r="AD75" i="33"/>
  <c r="Q106" i="33"/>
  <c r="AE106" i="33" s="1"/>
  <c r="AE103" i="33"/>
  <c r="R150" i="33"/>
  <c r="AD36" i="33"/>
  <c r="AD43" i="33"/>
  <c r="AQ144" i="33"/>
  <c r="H151" i="33"/>
  <c r="H153" i="33"/>
  <c r="AC146" i="33"/>
  <c r="AR146" i="33"/>
  <c r="K148" i="33"/>
  <c r="AK148" i="33" s="1"/>
  <c r="O148" i="33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R144" i="33"/>
  <c r="AQ129" i="33"/>
  <c r="AQ131" i="33"/>
  <c r="AQ133" i="33"/>
  <c r="O134" i="33"/>
  <c r="AO134" i="33" s="1"/>
  <c r="O127" i="33"/>
  <c r="AQ108" i="33"/>
  <c r="AQ110" i="33"/>
  <c r="AQ112" i="33"/>
  <c r="O113" i="33"/>
  <c r="AE113" i="33"/>
  <c r="AQ101" i="33"/>
  <c r="AQ103" i="33"/>
  <c r="AQ105" i="33"/>
  <c r="AC101" i="33"/>
  <c r="AR101" i="33"/>
  <c r="AR103" i="33"/>
  <c r="AC105" i="33"/>
  <c r="AR105" i="33"/>
  <c r="AQ102" i="33"/>
  <c r="AQ117" i="33"/>
  <c r="AQ84" i="33"/>
  <c r="AQ94" i="33"/>
  <c r="AQ98" i="33"/>
  <c r="AE118" i="33"/>
  <c r="O154" i="33"/>
  <c r="P80" i="33"/>
  <c r="AD80" i="33" s="1"/>
  <c r="C82" i="33"/>
  <c r="K82" i="33"/>
  <c r="AC94" i="33"/>
  <c r="AC96" i="33"/>
  <c r="AR96" i="33"/>
  <c r="AR98" i="33"/>
  <c r="AS116" i="33"/>
  <c r="AR118" i="33"/>
  <c r="G152" i="33"/>
  <c r="O152" i="33"/>
  <c r="AQ96" i="33"/>
  <c r="H80" i="33"/>
  <c r="G82" i="33"/>
  <c r="O82" i="33"/>
  <c r="AR94" i="33"/>
  <c r="O81" i="33"/>
  <c r="P82" i="33"/>
  <c r="AR82" i="33" s="1"/>
  <c r="AD94" i="33"/>
  <c r="AQ97" i="33"/>
  <c r="AQ73" i="33"/>
  <c r="AQ75" i="33"/>
  <c r="AQ77" i="33"/>
  <c r="AC66" i="33"/>
  <c r="AE67" i="33"/>
  <c r="AC68" i="33"/>
  <c r="AE69" i="33"/>
  <c r="AC70" i="33"/>
  <c r="E71" i="33"/>
  <c r="E155" i="33" s="1"/>
  <c r="I71" i="33"/>
  <c r="M71" i="33"/>
  <c r="AM71" i="33" s="1"/>
  <c r="Q150" i="33"/>
  <c r="O151" i="33"/>
  <c r="R152" i="33"/>
  <c r="O153" i="33"/>
  <c r="R154" i="33"/>
  <c r="G71" i="33"/>
  <c r="K71" i="33"/>
  <c r="AK71" i="33" s="1"/>
  <c r="O71" i="33"/>
  <c r="AC59" i="33"/>
  <c r="AQ60" i="33"/>
  <c r="AQ62" i="33"/>
  <c r="AQ46" i="33"/>
  <c r="AQ48" i="33"/>
  <c r="AQ39" i="33"/>
  <c r="AQ41" i="33"/>
  <c r="AQ32" i="33"/>
  <c r="AQ34" i="33"/>
  <c r="AR32" i="33"/>
  <c r="AR34" i="33"/>
  <c r="O36" i="33"/>
  <c r="O29" i="33"/>
  <c r="AQ24" i="33"/>
  <c r="AQ26" i="33"/>
  <c r="AQ28" i="33"/>
  <c r="AQ17" i="33"/>
  <c r="AQ19" i="33"/>
  <c r="AQ21" i="33"/>
  <c r="AR17" i="33"/>
  <c r="AR19" i="33"/>
  <c r="AR21" i="33"/>
  <c r="O15" i="33"/>
  <c r="AO15" i="33" s="1"/>
  <c r="AC50" i="33"/>
  <c r="AD116" i="33"/>
  <c r="A23" i="33"/>
  <c r="E85" i="33"/>
  <c r="AS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BC57" i="33" l="1"/>
  <c r="BC127" i="33"/>
  <c r="BC148" i="33"/>
  <c r="BC99" i="33"/>
  <c r="AO119" i="33"/>
  <c r="BC119" i="33"/>
  <c r="BB84" i="33"/>
  <c r="AN84" i="33"/>
  <c r="AN81" i="33"/>
  <c r="BB81" i="33"/>
  <c r="AC106" i="33"/>
  <c r="AO106" i="33"/>
  <c r="AN116" i="33"/>
  <c r="BB116" i="33"/>
  <c r="BC15" i="33"/>
  <c r="BB57" i="33"/>
  <c r="BC80" i="33"/>
  <c r="AO80" i="33"/>
  <c r="BC43" i="33"/>
  <c r="BC82" i="33"/>
  <c r="AO82" i="33"/>
  <c r="AC113" i="33"/>
  <c r="AO113" i="33"/>
  <c r="AO115" i="33"/>
  <c r="BC115" i="33"/>
  <c r="AC57" i="33"/>
  <c r="AO57" i="33"/>
  <c r="BB150" i="33"/>
  <c r="AN150" i="33"/>
  <c r="BB117" i="33"/>
  <c r="AN117" i="33"/>
  <c r="BC36" i="33"/>
  <c r="BB71" i="33"/>
  <c r="AN80" i="33"/>
  <c r="BB80" i="33"/>
  <c r="BB85" i="33" s="1"/>
  <c r="AN118" i="33"/>
  <c r="BB118" i="33"/>
  <c r="BB99" i="33"/>
  <c r="BC141" i="33"/>
  <c r="AO117" i="33"/>
  <c r="BC117" i="33"/>
  <c r="AO151" i="33"/>
  <c r="BC151" i="33"/>
  <c r="BC64" i="33"/>
  <c r="AC148" i="33"/>
  <c r="AO148" i="33"/>
  <c r="BB134" i="33"/>
  <c r="BB127" i="33"/>
  <c r="BB106" i="33"/>
  <c r="BC29" i="33"/>
  <c r="BB43" i="33"/>
  <c r="BB29" i="33"/>
  <c r="BB22" i="33"/>
  <c r="BC106" i="33"/>
  <c r="BC84" i="33"/>
  <c r="AO84" i="33"/>
  <c r="BB152" i="33"/>
  <c r="AN152" i="33"/>
  <c r="AC81" i="33"/>
  <c r="BC81" i="33"/>
  <c r="AO81" i="33"/>
  <c r="AN119" i="33"/>
  <c r="BB119" i="33"/>
  <c r="BB120" i="33" s="1"/>
  <c r="AC71" i="33"/>
  <c r="AO71" i="33"/>
  <c r="AN154" i="33"/>
  <c r="BB154" i="33"/>
  <c r="AC29" i="33"/>
  <c r="AO29" i="33"/>
  <c r="BC150" i="33"/>
  <c r="AO150" i="33"/>
  <c r="AN153" i="33"/>
  <c r="BB153" i="33"/>
  <c r="AC141" i="33"/>
  <c r="AO141" i="33"/>
  <c r="BC83" i="33"/>
  <c r="AO83" i="33"/>
  <c r="AC22" i="33"/>
  <c r="BC50" i="33"/>
  <c r="BC22" i="33"/>
  <c r="BB64" i="33"/>
  <c r="BC134" i="33"/>
  <c r="BB151" i="33"/>
  <c r="AN151" i="33"/>
  <c r="BC154" i="33"/>
  <c r="AO154" i="33"/>
  <c r="AC36" i="33"/>
  <c r="AO36" i="33"/>
  <c r="AO153" i="33"/>
  <c r="BC153" i="33"/>
  <c r="AO152" i="33"/>
  <c r="BC152" i="33"/>
  <c r="AC117" i="33"/>
  <c r="AC127" i="33"/>
  <c r="AO127" i="33"/>
  <c r="BC116" i="33"/>
  <c r="AO116" i="33"/>
  <c r="AQ118" i="33"/>
  <c r="AO118" i="33"/>
  <c r="BC118" i="33"/>
  <c r="BB83" i="33"/>
  <c r="AN83" i="33"/>
  <c r="BB141" i="33"/>
  <c r="BB113" i="33"/>
  <c r="AN82" i="33"/>
  <c r="BB82" i="33"/>
  <c r="BC71" i="33"/>
  <c r="BB36" i="33"/>
  <c r="BC113" i="33"/>
  <c r="BB78" i="33"/>
  <c r="AI81" i="33"/>
  <c r="BA78" i="33"/>
  <c r="BA36" i="33"/>
  <c r="AZ106" i="33"/>
  <c r="AZ43" i="33"/>
  <c r="AR64" i="33"/>
  <c r="BA106" i="33"/>
  <c r="BA15" i="33"/>
  <c r="BA154" i="33"/>
  <c r="AM154" i="33"/>
  <c r="BA118" i="33"/>
  <c r="AM118" i="33"/>
  <c r="BA115" i="33"/>
  <c r="AM115" i="33"/>
  <c r="AZ134" i="33"/>
  <c r="AZ83" i="33"/>
  <c r="AL83" i="33"/>
  <c r="AZ99" i="33"/>
  <c r="AZ22" i="33"/>
  <c r="BA152" i="33"/>
  <c r="AM152" i="33"/>
  <c r="BA153" i="33"/>
  <c r="AM153" i="33"/>
  <c r="AL151" i="33"/>
  <c r="AZ151" i="33"/>
  <c r="AL117" i="33"/>
  <c r="AZ117" i="33"/>
  <c r="BA82" i="33"/>
  <c r="AM82" i="33"/>
  <c r="BA22" i="33"/>
  <c r="AZ127" i="33"/>
  <c r="AL82" i="33"/>
  <c r="AZ82" i="33"/>
  <c r="AZ78" i="33"/>
  <c r="AZ57" i="33"/>
  <c r="AM150" i="33"/>
  <c r="BA150" i="33"/>
  <c r="BA141" i="33"/>
  <c r="BA113" i="33"/>
  <c r="BA99" i="33"/>
  <c r="BA50" i="33"/>
  <c r="AZ36" i="33"/>
  <c r="AZ15" i="33"/>
  <c r="AL118" i="33"/>
  <c r="AZ118" i="33"/>
  <c r="AL154" i="33"/>
  <c r="AZ154" i="33"/>
  <c r="AL80" i="33"/>
  <c r="AZ80" i="33"/>
  <c r="M120" i="33"/>
  <c r="AM120" i="33" s="1"/>
  <c r="AM117" i="33"/>
  <c r="BA117" i="33"/>
  <c r="AZ153" i="33"/>
  <c r="AL153" i="33"/>
  <c r="BA127" i="33"/>
  <c r="BA84" i="33"/>
  <c r="AM84" i="33"/>
  <c r="AZ141" i="33"/>
  <c r="AZ113" i="33"/>
  <c r="AZ84" i="33"/>
  <c r="AL84" i="33"/>
  <c r="BA64" i="33"/>
  <c r="BA29" i="33"/>
  <c r="AZ71" i="33"/>
  <c r="AZ50" i="33"/>
  <c r="AZ148" i="33"/>
  <c r="AL150" i="33"/>
  <c r="AZ150" i="33"/>
  <c r="AZ119" i="33"/>
  <c r="AL119" i="33"/>
  <c r="AZ115" i="33"/>
  <c r="AL115" i="33"/>
  <c r="AZ152" i="33"/>
  <c r="AL152" i="33"/>
  <c r="AW115" i="33"/>
  <c r="M85" i="33"/>
  <c r="AM85" i="33" s="1"/>
  <c r="BA80" i="33"/>
  <c r="AM80" i="33"/>
  <c r="BA148" i="33"/>
  <c r="BA71" i="33"/>
  <c r="AZ116" i="33"/>
  <c r="AL116" i="33"/>
  <c r="BA57" i="33"/>
  <c r="BA134" i="33"/>
  <c r="AM151" i="33"/>
  <c r="BA151" i="33"/>
  <c r="L85" i="33"/>
  <c r="AL85" i="33" s="1"/>
  <c r="AL81" i="33"/>
  <c r="AZ81" i="33"/>
  <c r="BA43" i="33"/>
  <c r="AZ64" i="33"/>
  <c r="AZ29" i="33"/>
  <c r="AD50" i="33"/>
  <c r="AE117" i="33"/>
  <c r="AF71" i="33"/>
  <c r="M155" i="33"/>
  <c r="AI118" i="33"/>
  <c r="AR57" i="33"/>
  <c r="AR81" i="33"/>
  <c r="E120" i="33"/>
  <c r="AE22" i="33"/>
  <c r="I120" i="33"/>
  <c r="AI120" i="33" s="1"/>
  <c r="AR71" i="33"/>
  <c r="AS127" i="33"/>
  <c r="AD22" i="33"/>
  <c r="AI117" i="33"/>
  <c r="AW117" i="33"/>
  <c r="AW120" i="33" s="1"/>
  <c r="AW80" i="33"/>
  <c r="AW85" i="33" s="1"/>
  <c r="AE119" i="33"/>
  <c r="Q120" i="33"/>
  <c r="AS148" i="33"/>
  <c r="N120" i="33"/>
  <c r="AN120" i="33" s="1"/>
  <c r="AS134" i="33"/>
  <c r="AS113" i="33"/>
  <c r="AX15" i="33"/>
  <c r="AX29" i="33"/>
  <c r="AY64" i="33"/>
  <c r="AY43" i="33"/>
  <c r="AI84" i="33"/>
  <c r="I85" i="33"/>
  <c r="AI85" i="33" s="1"/>
  <c r="AS82" i="33"/>
  <c r="AX22" i="33"/>
  <c r="AY29" i="33"/>
  <c r="AX64" i="33"/>
  <c r="AJ118" i="33"/>
  <c r="AX118" i="33"/>
  <c r="AX81" i="33"/>
  <c r="AJ81" i="33"/>
  <c r="AY106" i="33"/>
  <c r="AK80" i="33"/>
  <c r="AY80" i="33"/>
  <c r="AY151" i="33"/>
  <c r="AK151" i="33"/>
  <c r="AX106" i="33"/>
  <c r="AX36" i="33"/>
  <c r="AY50" i="33"/>
  <c r="AY82" i="33"/>
  <c r="AK82" i="33"/>
  <c r="AY115" i="33"/>
  <c r="AK115" i="33"/>
  <c r="AY153" i="33"/>
  <c r="AK153" i="33"/>
  <c r="AY127" i="33"/>
  <c r="AK117" i="33"/>
  <c r="AY117" i="33"/>
  <c r="AX78" i="33"/>
  <c r="AX117" i="33"/>
  <c r="AJ117" i="33"/>
  <c r="AY36" i="33"/>
  <c r="AY15" i="33"/>
  <c r="AY150" i="33"/>
  <c r="AK150" i="33"/>
  <c r="AX153" i="33"/>
  <c r="AJ153" i="33"/>
  <c r="AX82" i="33"/>
  <c r="AJ82" i="33"/>
  <c r="AY141" i="33"/>
  <c r="AY113" i="33"/>
  <c r="AX127" i="33"/>
  <c r="AY78" i="33"/>
  <c r="AX57" i="33"/>
  <c r="AX152" i="33"/>
  <c r="AJ152" i="33"/>
  <c r="AK118" i="33"/>
  <c r="AY118" i="33"/>
  <c r="AX150" i="33"/>
  <c r="AJ150" i="33"/>
  <c r="AX154" i="33"/>
  <c r="AJ154" i="33"/>
  <c r="AE84" i="33"/>
  <c r="AD64" i="33"/>
  <c r="AX148" i="33"/>
  <c r="AY148" i="33"/>
  <c r="AK84" i="33"/>
  <c r="AY84" i="33"/>
  <c r="AX99" i="33"/>
  <c r="AY71" i="33"/>
  <c r="AY57" i="33"/>
  <c r="AX43" i="33"/>
  <c r="AJ119" i="33"/>
  <c r="AX119" i="33"/>
  <c r="AY152" i="33"/>
  <c r="AK152" i="33"/>
  <c r="AK83" i="33"/>
  <c r="AY83" i="33"/>
  <c r="AX116" i="33"/>
  <c r="AJ116" i="33"/>
  <c r="AX134" i="33"/>
  <c r="AX83" i="33"/>
  <c r="AJ83" i="33"/>
  <c r="AK81" i="33"/>
  <c r="AY81" i="33"/>
  <c r="AX115" i="33"/>
  <c r="AJ115" i="33"/>
  <c r="AX50" i="33"/>
  <c r="AY22" i="33"/>
  <c r="AX84" i="33"/>
  <c r="AJ84" i="33"/>
  <c r="AY119" i="33"/>
  <c r="AK119" i="33"/>
  <c r="AY116" i="33"/>
  <c r="AK116" i="33"/>
  <c r="AY154" i="33"/>
  <c r="AK154" i="33"/>
  <c r="AF81" i="33"/>
  <c r="AX80" i="33"/>
  <c r="AJ80" i="33"/>
  <c r="AX151" i="33"/>
  <c r="AJ151" i="33"/>
  <c r="AX141" i="33"/>
  <c r="AX113" i="33"/>
  <c r="AY134" i="33"/>
  <c r="AY99" i="33"/>
  <c r="AX71" i="33"/>
  <c r="AW78" i="33"/>
  <c r="AD57" i="33"/>
  <c r="AS99" i="33"/>
  <c r="Q85" i="33"/>
  <c r="AE85" i="33" s="1"/>
  <c r="AF43" i="33"/>
  <c r="AE81" i="33"/>
  <c r="AS83" i="33"/>
  <c r="AE115" i="33"/>
  <c r="AF82" i="33"/>
  <c r="AD99" i="33"/>
  <c r="AC134" i="33"/>
  <c r="AS115" i="33"/>
  <c r="AS120" i="33" s="1"/>
  <c r="AF29" i="33"/>
  <c r="AD117" i="33"/>
  <c r="AT116" i="33"/>
  <c r="J120" i="33"/>
  <c r="AJ120" i="33" s="1"/>
  <c r="AC43" i="33"/>
  <c r="K85" i="33"/>
  <c r="AK85" i="33" s="1"/>
  <c r="AV83" i="33"/>
  <c r="AR154" i="33"/>
  <c r="AT118" i="33"/>
  <c r="J85" i="33"/>
  <c r="AJ85" i="33" s="1"/>
  <c r="AD119" i="33"/>
  <c r="AF119" i="33"/>
  <c r="AD150" i="33"/>
  <c r="AF115" i="33"/>
  <c r="AE99" i="33"/>
  <c r="AT119" i="33"/>
  <c r="AT115" i="33"/>
  <c r="AT83" i="33"/>
  <c r="F120" i="33"/>
  <c r="AE78" i="33"/>
  <c r="AT84" i="33"/>
  <c r="AW29" i="33"/>
  <c r="AT117" i="33"/>
  <c r="AW57" i="33"/>
  <c r="AD154" i="33"/>
  <c r="P120" i="33"/>
  <c r="AW22" i="33"/>
  <c r="AT80" i="33"/>
  <c r="AC118" i="33"/>
  <c r="AW106" i="33"/>
  <c r="AI150" i="33"/>
  <c r="AW150" i="33"/>
  <c r="AW141" i="33"/>
  <c r="AW154" i="33"/>
  <c r="AI154" i="33"/>
  <c r="AW50" i="33"/>
  <c r="AW43" i="33"/>
  <c r="AD152" i="33"/>
  <c r="R120" i="33"/>
  <c r="AW134" i="33"/>
  <c r="AW127" i="33"/>
  <c r="AW64" i="33"/>
  <c r="AW153" i="33"/>
  <c r="AI153" i="33"/>
  <c r="AR84" i="33"/>
  <c r="AW151" i="33"/>
  <c r="AI151" i="33"/>
  <c r="AI152" i="33"/>
  <c r="AW152" i="33"/>
  <c r="R85" i="33"/>
  <c r="AW99" i="33"/>
  <c r="AW36" i="33"/>
  <c r="AW15" i="33"/>
  <c r="J155" i="33"/>
  <c r="AI71" i="33"/>
  <c r="AD78" i="33"/>
  <c r="AF117" i="33"/>
  <c r="AW71" i="33"/>
  <c r="AW148" i="33"/>
  <c r="AR115" i="33"/>
  <c r="AW113" i="33"/>
  <c r="AE152" i="33"/>
  <c r="AS15" i="33"/>
  <c r="AC80" i="33"/>
  <c r="AD81" i="33"/>
  <c r="D120" i="33"/>
  <c r="AF99" i="33"/>
  <c r="AQ15" i="33"/>
  <c r="AS64" i="33"/>
  <c r="N85" i="33"/>
  <c r="AN85" i="33" s="1"/>
  <c r="AQ127" i="33"/>
  <c r="AC83" i="33"/>
  <c r="AC99" i="33"/>
  <c r="AR141" i="33"/>
  <c r="AR15" i="33"/>
  <c r="AF83" i="33"/>
  <c r="AS57" i="33"/>
  <c r="AS43" i="33"/>
  <c r="AC116" i="33"/>
  <c r="AQ115" i="33"/>
  <c r="AS71" i="33"/>
  <c r="AQ80" i="33"/>
  <c r="AR43" i="33"/>
  <c r="AR22" i="33"/>
  <c r="AT81" i="33"/>
  <c r="AS154" i="33"/>
  <c r="AS29" i="33"/>
  <c r="AQ36" i="33"/>
  <c r="AD153" i="33"/>
  <c r="K120" i="33"/>
  <c r="AK120" i="33" s="1"/>
  <c r="AR80" i="33"/>
  <c r="AQ83" i="33"/>
  <c r="AV81" i="33"/>
  <c r="AR152" i="33"/>
  <c r="AC15" i="33"/>
  <c r="D155" i="33"/>
  <c r="AE71" i="33"/>
  <c r="C85" i="33"/>
  <c r="D85" i="33"/>
  <c r="AR127" i="33"/>
  <c r="AC78" i="33"/>
  <c r="F155" i="33"/>
  <c r="AS50" i="33"/>
  <c r="AC115" i="33"/>
  <c r="F85" i="33"/>
  <c r="AD83" i="33"/>
  <c r="AS153" i="33"/>
  <c r="AE151" i="33"/>
  <c r="AQ57" i="33"/>
  <c r="AE154" i="33"/>
  <c r="AQ71" i="33"/>
  <c r="AR83" i="33"/>
  <c r="AR29" i="33"/>
  <c r="AQ81" i="33"/>
  <c r="AQ141" i="33"/>
  <c r="AS36" i="33"/>
  <c r="AR50" i="33"/>
  <c r="AR113" i="33"/>
  <c r="AT78" i="33"/>
  <c r="AT29" i="33"/>
  <c r="AQ43" i="33"/>
  <c r="C120" i="33"/>
  <c r="AS106" i="33"/>
  <c r="L120" i="33"/>
  <c r="AL120" i="33" s="1"/>
  <c r="AV148" i="33"/>
  <c r="H85" i="33"/>
  <c r="AH85" i="33" s="1"/>
  <c r="AH80" i="33"/>
  <c r="AV80" i="33"/>
  <c r="AR150" i="33"/>
  <c r="R155" i="33"/>
  <c r="AU106" i="33"/>
  <c r="AU117" i="33"/>
  <c r="AG117" i="33"/>
  <c r="AU99" i="33"/>
  <c r="AT57" i="33"/>
  <c r="AT15" i="33"/>
  <c r="AT148" i="33"/>
  <c r="AT113" i="33"/>
  <c r="AV78" i="33"/>
  <c r="AH152" i="33"/>
  <c r="AV152" i="33"/>
  <c r="AU43" i="33"/>
  <c r="I155" i="33"/>
  <c r="AH151" i="33"/>
  <c r="AV151" i="33"/>
  <c r="AD115" i="33"/>
  <c r="H155" i="33"/>
  <c r="AG71" i="33"/>
  <c r="G85" i="33"/>
  <c r="AG85" i="33" s="1"/>
  <c r="AU82" i="33"/>
  <c r="AG82" i="33"/>
  <c r="AQ116" i="33"/>
  <c r="AD151" i="33"/>
  <c r="AQ148" i="33"/>
  <c r="AU119" i="33"/>
  <c r="AG119" i="33"/>
  <c r="AV119" i="33"/>
  <c r="AH119" i="33"/>
  <c r="AV115" i="33"/>
  <c r="AH115" i="33"/>
  <c r="AU148" i="33"/>
  <c r="AU141" i="33"/>
  <c r="AU127" i="33"/>
  <c r="AU113" i="33"/>
  <c r="AU118" i="33"/>
  <c r="AG118" i="33"/>
  <c r="AT50" i="33"/>
  <c r="AT36" i="33"/>
  <c r="AT141" i="33"/>
  <c r="AT134" i="33"/>
  <c r="AT106" i="33"/>
  <c r="AV64" i="33"/>
  <c r="AV50" i="33"/>
  <c r="AV36" i="33"/>
  <c r="AV15" i="33"/>
  <c r="AV127" i="33"/>
  <c r="AH154" i="33"/>
  <c r="AV154" i="33"/>
  <c r="AU71" i="33"/>
  <c r="AU50" i="33"/>
  <c r="AU22" i="33"/>
  <c r="AT99" i="33"/>
  <c r="AV71" i="33"/>
  <c r="AV29" i="33"/>
  <c r="AV22" i="33"/>
  <c r="AV134" i="33"/>
  <c r="AV113" i="33"/>
  <c r="AV106" i="33"/>
  <c r="AV82" i="33"/>
  <c r="AH82" i="33"/>
  <c r="AV99" i="33"/>
  <c r="AU78" i="33"/>
  <c r="AU57" i="33"/>
  <c r="AU36" i="33"/>
  <c r="AU29" i="33"/>
  <c r="AU15" i="33"/>
  <c r="H120" i="33"/>
  <c r="AH120" i="33" s="1"/>
  <c r="AH117" i="33"/>
  <c r="AV117" i="33"/>
  <c r="AU80" i="33"/>
  <c r="AG80" i="33"/>
  <c r="AQ22" i="33"/>
  <c r="AR36" i="33"/>
  <c r="AR119" i="33"/>
  <c r="AV150" i="33"/>
  <c r="AH150" i="33"/>
  <c r="AH153" i="33"/>
  <c r="AV153" i="33"/>
  <c r="AR78" i="33"/>
  <c r="AQ119" i="33"/>
  <c r="AU116" i="33"/>
  <c r="AG116" i="33"/>
  <c r="G120" i="33"/>
  <c r="AG120" i="33" s="1"/>
  <c r="AU115" i="33"/>
  <c r="AG115" i="33"/>
  <c r="AS141" i="33"/>
  <c r="S155" i="33"/>
  <c r="AT71" i="33"/>
  <c r="AU134" i="33"/>
  <c r="AU81" i="33"/>
  <c r="AG81" i="33"/>
  <c r="AT64" i="33"/>
  <c r="AT43" i="33"/>
  <c r="AT22" i="33"/>
  <c r="AT127" i="33"/>
  <c r="AV57" i="33"/>
  <c r="AV43" i="33"/>
  <c r="AV141" i="33"/>
  <c r="AU64" i="33"/>
  <c r="AU150" i="33"/>
  <c r="AG150" i="33"/>
  <c r="AF154" i="33"/>
  <c r="AT154" i="33"/>
  <c r="AF150" i="33"/>
  <c r="AT150" i="33"/>
  <c r="AU153" i="33"/>
  <c r="AG153" i="33"/>
  <c r="AG151" i="33"/>
  <c r="AU151" i="33"/>
  <c r="AF151" i="33"/>
  <c r="AT151" i="33"/>
  <c r="AF153" i="33"/>
  <c r="AT153" i="33"/>
  <c r="AF152" i="33"/>
  <c r="AT152" i="33"/>
  <c r="AU154" i="33"/>
  <c r="AG154" i="33"/>
  <c r="AG152" i="33"/>
  <c r="AU152" i="33"/>
  <c r="O120" i="33"/>
  <c r="AO120" i="33" s="1"/>
  <c r="AR106" i="33"/>
  <c r="AQ113" i="33"/>
  <c r="AQ64" i="33"/>
  <c r="AQ50" i="33"/>
  <c r="AR99" i="33"/>
  <c r="AC119" i="33"/>
  <c r="AR148" i="33"/>
  <c r="AE153" i="33"/>
  <c r="AR134" i="33"/>
  <c r="AR151" i="33"/>
  <c r="AR153" i="33"/>
  <c r="K155" i="33"/>
  <c r="AS22" i="33"/>
  <c r="AS78" i="33"/>
  <c r="AS151" i="33"/>
  <c r="P155" i="33"/>
  <c r="L155" i="33"/>
  <c r="AQ134" i="33"/>
  <c r="AQ106" i="33"/>
  <c r="AQ82" i="33"/>
  <c r="AC82" i="33"/>
  <c r="P85" i="33"/>
  <c r="O85" i="33"/>
  <c r="AO85" i="33" s="1"/>
  <c r="AD82" i="33"/>
  <c r="AQ99" i="33"/>
  <c r="AQ78" i="33"/>
  <c r="AS155" i="33"/>
  <c r="AE155" i="33"/>
  <c r="O155" i="33"/>
  <c r="N155" i="33"/>
  <c r="G155" i="33"/>
  <c r="AS150" i="33"/>
  <c r="AE150" i="33"/>
  <c r="AQ29" i="33"/>
  <c r="A30" i="33"/>
  <c r="AE77" i="27"/>
  <c r="AE76" i="27"/>
  <c r="AE75" i="27"/>
  <c r="AE74" i="27"/>
  <c r="AE73" i="27"/>
  <c r="AS77" i="11"/>
  <c r="AS76" i="11"/>
  <c r="AS75" i="11"/>
  <c r="AS74" i="11"/>
  <c r="AS73" i="11"/>
  <c r="AE77" i="11"/>
  <c r="AE76" i="11"/>
  <c r="AE75" i="11"/>
  <c r="AE74" i="11"/>
  <c r="AE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R77" i="11"/>
  <c r="AR76" i="11"/>
  <c r="AR75" i="11"/>
  <c r="AR74" i="11"/>
  <c r="AR73" i="11"/>
  <c r="AD77" i="27"/>
  <c r="AD76" i="27"/>
  <c r="AD75" i="27"/>
  <c r="AD74" i="27"/>
  <c r="AD73" i="27"/>
  <c r="AS77" i="27"/>
  <c r="AS76" i="27"/>
  <c r="AS75" i="27"/>
  <c r="AS74" i="27"/>
  <c r="AS73" i="27"/>
  <c r="AR77" i="27"/>
  <c r="AR76" i="27"/>
  <c r="AR75" i="27"/>
  <c r="AR74" i="27"/>
  <c r="AR73" i="27"/>
  <c r="AD77" i="11"/>
  <c r="AD76" i="11"/>
  <c r="AD75" i="11"/>
  <c r="AD74" i="11"/>
  <c r="AD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BC85" i="33" l="1"/>
  <c r="BB155" i="33"/>
  <c r="AN155" i="33"/>
  <c r="AO155" i="33"/>
  <c r="BC155" i="33"/>
  <c r="BC120" i="33"/>
  <c r="BA120" i="33"/>
  <c r="AZ120" i="33"/>
  <c r="BA85" i="33"/>
  <c r="AZ155" i="33"/>
  <c r="AL155" i="33"/>
  <c r="BA155" i="33"/>
  <c r="AM155" i="33"/>
  <c r="AZ85" i="33"/>
  <c r="AE120" i="33"/>
  <c r="AF85" i="33"/>
  <c r="AS85" i="33"/>
  <c r="AD120" i="33"/>
  <c r="AX120" i="33"/>
  <c r="AY85" i="33"/>
  <c r="AX155" i="33"/>
  <c r="AJ155" i="33"/>
  <c r="AX85" i="33"/>
  <c r="AK155" i="33"/>
  <c r="AY155" i="33"/>
  <c r="AY120" i="33"/>
  <c r="AF155" i="33"/>
  <c r="AT155" i="33"/>
  <c r="AT120" i="33"/>
  <c r="AF120" i="33"/>
  <c r="AT85" i="33"/>
  <c r="AR120" i="33"/>
  <c r="AC85" i="33"/>
  <c r="AW155" i="33"/>
  <c r="AI155" i="33"/>
  <c r="AR155" i="33"/>
  <c r="AQ120" i="33"/>
  <c r="AC120" i="33"/>
  <c r="AR85" i="33"/>
  <c r="AQ85" i="33"/>
  <c r="AD85" i="33"/>
  <c r="AU155" i="33"/>
  <c r="AG155" i="33"/>
  <c r="AV120" i="33"/>
  <c r="AH155" i="33"/>
  <c r="AV155" i="33"/>
  <c r="AU120" i="33"/>
  <c r="AV85" i="33"/>
  <c r="AU85" i="33"/>
  <c r="AS78" i="11"/>
  <c r="AR78" i="27"/>
  <c r="AD155" i="33"/>
  <c r="A37" i="33"/>
  <c r="AR78" i="11"/>
  <c r="AS78" i="27"/>
  <c r="Q113" i="27"/>
  <c r="Q106" i="27"/>
  <c r="Q113" i="11"/>
  <c r="Q106" i="11"/>
  <c r="Q99" i="11"/>
  <c r="A44" i="33" l="1"/>
  <c r="AS147" i="27"/>
  <c r="AR147" i="27"/>
  <c r="AQ147" i="27"/>
  <c r="AS146" i="27"/>
  <c r="AR146" i="27"/>
  <c r="AQ146" i="27"/>
  <c r="AS145" i="27"/>
  <c r="AR145" i="27"/>
  <c r="AQ145" i="27"/>
  <c r="AS144" i="27"/>
  <c r="AR144" i="27"/>
  <c r="AQ144" i="27"/>
  <c r="AS143" i="27"/>
  <c r="AR143" i="27"/>
  <c r="AQ143" i="27"/>
  <c r="AS140" i="27"/>
  <c r="AR140" i="27"/>
  <c r="AQ140" i="27"/>
  <c r="AS139" i="27"/>
  <c r="AR139" i="27"/>
  <c r="AQ139" i="27"/>
  <c r="AS138" i="27"/>
  <c r="AR138" i="27"/>
  <c r="AQ138" i="27"/>
  <c r="AS137" i="27"/>
  <c r="AR137" i="27"/>
  <c r="AQ137" i="27"/>
  <c r="AS136" i="27"/>
  <c r="AR136" i="27"/>
  <c r="AQ136" i="27"/>
  <c r="AS133" i="27"/>
  <c r="AR133" i="27"/>
  <c r="AQ133" i="27"/>
  <c r="AS132" i="27"/>
  <c r="AR132" i="27"/>
  <c r="AQ132" i="27"/>
  <c r="AS131" i="27"/>
  <c r="AR131" i="27"/>
  <c r="AQ131" i="27"/>
  <c r="AS130" i="27"/>
  <c r="AR130" i="27"/>
  <c r="AQ130" i="27"/>
  <c r="AS129" i="27"/>
  <c r="AR129" i="27"/>
  <c r="AQ129" i="27"/>
  <c r="AS126" i="27"/>
  <c r="AR126" i="27"/>
  <c r="AQ126" i="27"/>
  <c r="AS125" i="27"/>
  <c r="AR125" i="27"/>
  <c r="AQ125" i="27"/>
  <c r="AS124" i="27"/>
  <c r="AR124" i="27"/>
  <c r="AQ124" i="27"/>
  <c r="AS123" i="27"/>
  <c r="AR123" i="27"/>
  <c r="AQ123" i="27"/>
  <c r="AS122" i="27"/>
  <c r="AR122" i="27"/>
  <c r="AQ122" i="27"/>
  <c r="AS112" i="27"/>
  <c r="AR112" i="27"/>
  <c r="AQ112" i="27"/>
  <c r="AS111" i="27"/>
  <c r="AR111" i="27"/>
  <c r="AQ111" i="27"/>
  <c r="AS110" i="27"/>
  <c r="AR110" i="27"/>
  <c r="AQ110" i="27"/>
  <c r="AS109" i="27"/>
  <c r="AR109" i="27"/>
  <c r="AQ109" i="27"/>
  <c r="AS108" i="27"/>
  <c r="AR108" i="27"/>
  <c r="AQ108" i="27"/>
  <c r="AS105" i="27"/>
  <c r="AR105" i="27"/>
  <c r="AQ105" i="27"/>
  <c r="AS104" i="27"/>
  <c r="AR104" i="27"/>
  <c r="AQ104" i="27"/>
  <c r="AS103" i="27"/>
  <c r="AR103" i="27"/>
  <c r="AQ103" i="27"/>
  <c r="AS102" i="27"/>
  <c r="AR102" i="27"/>
  <c r="AQ102" i="27"/>
  <c r="AS101" i="27"/>
  <c r="AR101" i="27"/>
  <c r="AQ101" i="27"/>
  <c r="AS98" i="27"/>
  <c r="AR98" i="27"/>
  <c r="AQ98" i="27"/>
  <c r="AS97" i="27"/>
  <c r="AR97" i="27"/>
  <c r="AQ97" i="27"/>
  <c r="AS96" i="27"/>
  <c r="AR96" i="27"/>
  <c r="AQ96" i="27"/>
  <c r="AS95" i="27"/>
  <c r="AR95" i="27"/>
  <c r="AQ95" i="27"/>
  <c r="AS94" i="27"/>
  <c r="AR94" i="27"/>
  <c r="AQ94" i="27"/>
  <c r="AQ77" i="27"/>
  <c r="AQ76" i="27"/>
  <c r="AQ75" i="27"/>
  <c r="AQ74" i="27"/>
  <c r="AQ73" i="27"/>
  <c r="AS70" i="27"/>
  <c r="AR70" i="27"/>
  <c r="AQ70" i="27"/>
  <c r="AS69" i="27"/>
  <c r="AR69" i="27"/>
  <c r="AQ69" i="27"/>
  <c r="AS68" i="27"/>
  <c r="AR68" i="27"/>
  <c r="AQ68" i="27"/>
  <c r="AS67" i="27"/>
  <c r="AR67" i="27"/>
  <c r="AQ67" i="27"/>
  <c r="AS66" i="27"/>
  <c r="AR66" i="27"/>
  <c r="AQ66" i="27"/>
  <c r="AS63" i="27"/>
  <c r="AR63" i="27"/>
  <c r="AQ63" i="27"/>
  <c r="AS62" i="27"/>
  <c r="AR62" i="27"/>
  <c r="AQ62" i="27"/>
  <c r="AS61" i="27"/>
  <c r="AR61" i="27"/>
  <c r="AQ61" i="27"/>
  <c r="AS60" i="27"/>
  <c r="AR60" i="27"/>
  <c r="AQ60" i="27"/>
  <c r="AS59" i="27"/>
  <c r="AR59" i="27"/>
  <c r="AQ59" i="27"/>
  <c r="AS56" i="27"/>
  <c r="AR56" i="27"/>
  <c r="AQ56" i="27"/>
  <c r="AS55" i="27"/>
  <c r="AR55" i="27"/>
  <c r="AQ55" i="27"/>
  <c r="AS54" i="27"/>
  <c r="AR54" i="27"/>
  <c r="AQ54" i="27"/>
  <c r="AS53" i="27"/>
  <c r="AR53" i="27"/>
  <c r="AQ53" i="27"/>
  <c r="AS52" i="27"/>
  <c r="AR52" i="27"/>
  <c r="AQ52" i="27"/>
  <c r="AS49" i="27"/>
  <c r="AR49" i="27"/>
  <c r="AQ49" i="27"/>
  <c r="AS48" i="27"/>
  <c r="AR48" i="27"/>
  <c r="AQ48" i="27"/>
  <c r="AS47" i="27"/>
  <c r="AR47" i="27"/>
  <c r="AQ47" i="27"/>
  <c r="AS46" i="27"/>
  <c r="AR46" i="27"/>
  <c r="AQ46" i="27"/>
  <c r="AS45" i="27"/>
  <c r="AR45" i="27"/>
  <c r="AQ45" i="27"/>
  <c r="AS42" i="27"/>
  <c r="AR42" i="27"/>
  <c r="AQ42" i="27"/>
  <c r="AS41" i="27"/>
  <c r="AR41" i="27"/>
  <c r="AQ41" i="27"/>
  <c r="AS40" i="27"/>
  <c r="AR40" i="27"/>
  <c r="AQ40" i="27"/>
  <c r="AS39" i="27"/>
  <c r="AR39" i="27"/>
  <c r="AQ39" i="27"/>
  <c r="AS38" i="27"/>
  <c r="AR38" i="27"/>
  <c r="AQ38" i="27"/>
  <c r="AS35" i="27"/>
  <c r="AR35" i="27"/>
  <c r="AQ35" i="27"/>
  <c r="AS34" i="27"/>
  <c r="AR34" i="27"/>
  <c r="AQ34" i="27"/>
  <c r="AS33" i="27"/>
  <c r="AR33" i="27"/>
  <c r="AQ33" i="27"/>
  <c r="AS32" i="27"/>
  <c r="AR32" i="27"/>
  <c r="AQ32" i="27"/>
  <c r="AS31" i="27"/>
  <c r="AR31" i="27"/>
  <c r="AQ31" i="27"/>
  <c r="AS28" i="27"/>
  <c r="AR28" i="27"/>
  <c r="AQ28" i="27"/>
  <c r="AS27" i="27"/>
  <c r="AR27" i="27"/>
  <c r="AQ27" i="27"/>
  <c r="AS26" i="27"/>
  <c r="AR26" i="27"/>
  <c r="AQ26" i="27"/>
  <c r="AS25" i="27"/>
  <c r="AR25" i="27"/>
  <c r="AQ25" i="27"/>
  <c r="AS24" i="27"/>
  <c r="AR24" i="27"/>
  <c r="AQ24" i="27"/>
  <c r="AS21" i="27"/>
  <c r="AR21" i="27"/>
  <c r="AQ21" i="27"/>
  <c r="AS20" i="27"/>
  <c r="AR20" i="27"/>
  <c r="AQ20" i="27"/>
  <c r="AS19" i="27"/>
  <c r="AR19" i="27"/>
  <c r="AQ19" i="27"/>
  <c r="AS18" i="27"/>
  <c r="AR18" i="27"/>
  <c r="AQ18" i="27"/>
  <c r="AS17" i="27"/>
  <c r="AR17" i="27"/>
  <c r="AQ17" i="27"/>
  <c r="AS14" i="27"/>
  <c r="AR14" i="27"/>
  <c r="AQ14" i="27"/>
  <c r="AS13" i="27"/>
  <c r="AR13" i="27"/>
  <c r="AQ13" i="27"/>
  <c r="AS12" i="27"/>
  <c r="AR12" i="27"/>
  <c r="AQ12" i="27"/>
  <c r="AS11" i="27"/>
  <c r="AR11" i="27"/>
  <c r="AQ11" i="27"/>
  <c r="AS10" i="27"/>
  <c r="AR10" i="27"/>
  <c r="AQ10" i="27"/>
  <c r="AE147" i="27"/>
  <c r="AD147" i="27"/>
  <c r="AC147" i="27"/>
  <c r="AE146" i="27"/>
  <c r="AD146" i="27"/>
  <c r="AC146" i="27"/>
  <c r="AE145" i="27"/>
  <c r="AD145" i="27"/>
  <c r="AC145" i="27"/>
  <c r="AE144" i="27"/>
  <c r="AD144" i="27"/>
  <c r="AC144" i="27"/>
  <c r="AE143" i="27"/>
  <c r="AD143" i="27"/>
  <c r="AC143" i="27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E136" i="27"/>
  <c r="AD136" i="27"/>
  <c r="AC136" i="27"/>
  <c r="AE133" i="27"/>
  <c r="AD133" i="27"/>
  <c r="AC133" i="27"/>
  <c r="AE132" i="27"/>
  <c r="AD132" i="27"/>
  <c r="AC132" i="27"/>
  <c r="AE131" i="27"/>
  <c r="AD131" i="27"/>
  <c r="AC131" i="27"/>
  <c r="AE130" i="27"/>
  <c r="AD130" i="27"/>
  <c r="AC130" i="27"/>
  <c r="AE129" i="27"/>
  <c r="AD129" i="27"/>
  <c r="AC129" i="27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E122" i="27"/>
  <c r="AD122" i="27"/>
  <c r="AC122" i="27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E108" i="27"/>
  <c r="AD108" i="27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C102" i="27"/>
  <c r="AE101" i="27"/>
  <c r="AD101" i="27"/>
  <c r="AC101" i="27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E94" i="27"/>
  <c r="AD94" i="27"/>
  <c r="AC94" i="27"/>
  <c r="AC77" i="27"/>
  <c r="AC76" i="27"/>
  <c r="AC75" i="27"/>
  <c r="AC74" i="27"/>
  <c r="AC73" i="27"/>
  <c r="AE70" i="27"/>
  <c r="AD70" i="27"/>
  <c r="AC70" i="27"/>
  <c r="AE69" i="27"/>
  <c r="AD69" i="27"/>
  <c r="AC69" i="27"/>
  <c r="AE68" i="27"/>
  <c r="AD68" i="27"/>
  <c r="AC68" i="27"/>
  <c r="AE67" i="27"/>
  <c r="AD67" i="27"/>
  <c r="AC67" i="27"/>
  <c r="AE66" i="27"/>
  <c r="AD66" i="27"/>
  <c r="AC66" i="27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E59" i="27"/>
  <c r="AD59" i="27"/>
  <c r="AC59" i="27"/>
  <c r="AE56" i="27"/>
  <c r="AD56" i="27"/>
  <c r="AC56" i="27"/>
  <c r="AE55" i="27"/>
  <c r="AD55" i="27"/>
  <c r="AC55" i="27"/>
  <c r="AE54" i="27"/>
  <c r="AD54" i="27"/>
  <c r="AC54" i="27"/>
  <c r="AE53" i="27"/>
  <c r="AD53" i="27"/>
  <c r="AC53" i="27"/>
  <c r="AE52" i="27"/>
  <c r="AD52" i="27"/>
  <c r="AC52" i="27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E45" i="27"/>
  <c r="AD45" i="27"/>
  <c r="AC45" i="27"/>
  <c r="AE42" i="27"/>
  <c r="AD42" i="27"/>
  <c r="AC42" i="27"/>
  <c r="AE41" i="27"/>
  <c r="AD41" i="27"/>
  <c r="AC41" i="27"/>
  <c r="AE40" i="27"/>
  <c r="AD40" i="27"/>
  <c r="AC40" i="27"/>
  <c r="AE39" i="27"/>
  <c r="AD39" i="27"/>
  <c r="AC39" i="27"/>
  <c r="AE38" i="27"/>
  <c r="AD38" i="27"/>
  <c r="AC38" i="27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E31" i="27"/>
  <c r="AD31" i="27"/>
  <c r="AC31" i="27"/>
  <c r="AE28" i="27"/>
  <c r="AD28" i="27"/>
  <c r="AC28" i="27"/>
  <c r="AE27" i="27"/>
  <c r="AD27" i="27"/>
  <c r="AC27" i="27"/>
  <c r="AE26" i="27"/>
  <c r="AD26" i="27"/>
  <c r="AC26" i="27"/>
  <c r="AE25" i="27"/>
  <c r="AD25" i="27"/>
  <c r="AC25" i="27"/>
  <c r="AE24" i="27"/>
  <c r="AD24" i="27"/>
  <c r="AC24" i="27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E17" i="27"/>
  <c r="AD17" i="27"/>
  <c r="AC17" i="27"/>
  <c r="AE14" i="27"/>
  <c r="AD14" i="27"/>
  <c r="AC14" i="27"/>
  <c r="AE13" i="27"/>
  <c r="AD13" i="27"/>
  <c r="AC13" i="27"/>
  <c r="AE12" i="27"/>
  <c r="AD12" i="27"/>
  <c r="AC12" i="27"/>
  <c r="AE11" i="27"/>
  <c r="AD11" i="27"/>
  <c r="AC11" i="27"/>
  <c r="AE10" i="27"/>
  <c r="AD10" i="27"/>
  <c r="AC10" i="27"/>
  <c r="AS56" i="11"/>
  <c r="AR56" i="11"/>
  <c r="AQ56" i="11"/>
  <c r="AS55" i="11"/>
  <c r="AR55" i="11"/>
  <c r="AQ55" i="11"/>
  <c r="AS54" i="11"/>
  <c r="AR54" i="11"/>
  <c r="AQ54" i="11"/>
  <c r="AS53" i="11"/>
  <c r="AR53" i="11"/>
  <c r="AQ53" i="11"/>
  <c r="AS52" i="11"/>
  <c r="AR52" i="11"/>
  <c r="AQ52" i="11"/>
  <c r="AS49" i="11"/>
  <c r="AR49" i="11"/>
  <c r="AQ49" i="11"/>
  <c r="AS48" i="11"/>
  <c r="AR48" i="11"/>
  <c r="AQ48" i="11"/>
  <c r="AS47" i="11"/>
  <c r="AR47" i="11"/>
  <c r="AQ47" i="11"/>
  <c r="AS46" i="11"/>
  <c r="AR46" i="11"/>
  <c r="AQ46" i="11"/>
  <c r="AS45" i="11"/>
  <c r="AR45" i="11"/>
  <c r="AQ45" i="11"/>
  <c r="AS42" i="11"/>
  <c r="AR42" i="11"/>
  <c r="AQ42" i="11"/>
  <c r="AS41" i="11"/>
  <c r="AR41" i="11"/>
  <c r="AQ41" i="11"/>
  <c r="AS40" i="11"/>
  <c r="AR40" i="11"/>
  <c r="AQ40" i="11"/>
  <c r="AS39" i="11"/>
  <c r="AR39" i="11"/>
  <c r="AQ39" i="11"/>
  <c r="AS38" i="11"/>
  <c r="AR38" i="11"/>
  <c r="AQ38" i="11"/>
  <c r="AS35" i="11"/>
  <c r="AR35" i="11"/>
  <c r="AQ35" i="11"/>
  <c r="AS34" i="11"/>
  <c r="AR34" i="11"/>
  <c r="AQ34" i="11"/>
  <c r="AS33" i="11"/>
  <c r="AR33" i="11"/>
  <c r="AQ33" i="11"/>
  <c r="AS32" i="11"/>
  <c r="AR32" i="11"/>
  <c r="AQ32" i="11"/>
  <c r="AS31" i="11"/>
  <c r="AR31" i="11"/>
  <c r="AQ31" i="11"/>
  <c r="AS28" i="11"/>
  <c r="AR28" i="11"/>
  <c r="AQ28" i="11"/>
  <c r="AS27" i="11"/>
  <c r="AR27" i="11"/>
  <c r="AQ27" i="11"/>
  <c r="AS26" i="11"/>
  <c r="AR26" i="11"/>
  <c r="AQ26" i="11"/>
  <c r="AS25" i="11"/>
  <c r="AR25" i="11"/>
  <c r="AQ25" i="11"/>
  <c r="AS24" i="11"/>
  <c r="AR24" i="11"/>
  <c r="AQ24" i="11"/>
  <c r="AS21" i="11"/>
  <c r="AR21" i="11"/>
  <c r="AQ21" i="11"/>
  <c r="AS20" i="11"/>
  <c r="AR20" i="11"/>
  <c r="AQ20" i="11"/>
  <c r="AS19" i="11"/>
  <c r="AR19" i="11"/>
  <c r="AQ19" i="11"/>
  <c r="AS18" i="11"/>
  <c r="AR18" i="11"/>
  <c r="AQ18" i="11"/>
  <c r="AS17" i="11"/>
  <c r="AR17" i="11"/>
  <c r="AQ17" i="11"/>
  <c r="AE147" i="11"/>
  <c r="AD147" i="11"/>
  <c r="AC147" i="11"/>
  <c r="AE146" i="11"/>
  <c r="AD146" i="11"/>
  <c r="AC146" i="11"/>
  <c r="AE145" i="11"/>
  <c r="AD145" i="11"/>
  <c r="AC145" i="11"/>
  <c r="AE144" i="11"/>
  <c r="AD144" i="11"/>
  <c r="AC144" i="11"/>
  <c r="AE143" i="11"/>
  <c r="AD143" i="11"/>
  <c r="AC143" i="11"/>
  <c r="AE140" i="11"/>
  <c r="AD140" i="11"/>
  <c r="AC140" i="11"/>
  <c r="AE139" i="11"/>
  <c r="AD139" i="11"/>
  <c r="AC139" i="11"/>
  <c r="AE138" i="11"/>
  <c r="AD138" i="11"/>
  <c r="AC138" i="11"/>
  <c r="AE137" i="11"/>
  <c r="AD137" i="11"/>
  <c r="AC137" i="11"/>
  <c r="AE136" i="11"/>
  <c r="AD136" i="11"/>
  <c r="AC136" i="11"/>
  <c r="AE133" i="11"/>
  <c r="AD133" i="11"/>
  <c r="AC133" i="11"/>
  <c r="AE132" i="11"/>
  <c r="AD132" i="11"/>
  <c r="AC132" i="11"/>
  <c r="AE131" i="11"/>
  <c r="AD131" i="11"/>
  <c r="AC131" i="11"/>
  <c r="AE130" i="11"/>
  <c r="AD130" i="11"/>
  <c r="AC130" i="11"/>
  <c r="AE129" i="11"/>
  <c r="AD129" i="11"/>
  <c r="AC129" i="11"/>
  <c r="AE126" i="11"/>
  <c r="AD126" i="11"/>
  <c r="AC126" i="11"/>
  <c r="AE125" i="11"/>
  <c r="AD125" i="11"/>
  <c r="AC125" i="11"/>
  <c r="AE124" i="11"/>
  <c r="AD124" i="11"/>
  <c r="AC124" i="11"/>
  <c r="AE123" i="11"/>
  <c r="AD123" i="11"/>
  <c r="AC123" i="11"/>
  <c r="AE122" i="11"/>
  <c r="AD122" i="11"/>
  <c r="AC122" i="11"/>
  <c r="AE112" i="11"/>
  <c r="AD112" i="11"/>
  <c r="AC112" i="11"/>
  <c r="AE111" i="11"/>
  <c r="AD111" i="11"/>
  <c r="AC111" i="11"/>
  <c r="AE110" i="11"/>
  <c r="AD110" i="11"/>
  <c r="AC110" i="11"/>
  <c r="AE109" i="11"/>
  <c r="AD109" i="11"/>
  <c r="AC109" i="11"/>
  <c r="AE108" i="11"/>
  <c r="AD108" i="11"/>
  <c r="AC108" i="11"/>
  <c r="AE105" i="11"/>
  <c r="AD105" i="11"/>
  <c r="AC105" i="11"/>
  <c r="AE104" i="11"/>
  <c r="AD104" i="11"/>
  <c r="AC104" i="11"/>
  <c r="AE103" i="11"/>
  <c r="AD103" i="11"/>
  <c r="AC103" i="11"/>
  <c r="AE102" i="11"/>
  <c r="AD102" i="11"/>
  <c r="AC102" i="11"/>
  <c r="AE101" i="11"/>
  <c r="AD101" i="11"/>
  <c r="AC101" i="11"/>
  <c r="AE98" i="11"/>
  <c r="AD98" i="11"/>
  <c r="AC98" i="11"/>
  <c r="AE97" i="11"/>
  <c r="AD97" i="11"/>
  <c r="AC97" i="11"/>
  <c r="AE96" i="11"/>
  <c r="AD96" i="11"/>
  <c r="AC96" i="11"/>
  <c r="AE95" i="11"/>
  <c r="AD95" i="11"/>
  <c r="AC95" i="11"/>
  <c r="AE94" i="11"/>
  <c r="AD94" i="11"/>
  <c r="AC94" i="11"/>
  <c r="AC77" i="11"/>
  <c r="AC76" i="11"/>
  <c r="AC75" i="11"/>
  <c r="AC74" i="11"/>
  <c r="AC73" i="11"/>
  <c r="AE70" i="11"/>
  <c r="AD70" i="11"/>
  <c r="AC70" i="11"/>
  <c r="AE69" i="11"/>
  <c r="AD69" i="11"/>
  <c r="AC69" i="11"/>
  <c r="AE68" i="11"/>
  <c r="AD68" i="11"/>
  <c r="AC68" i="11"/>
  <c r="AE67" i="11"/>
  <c r="AD67" i="11"/>
  <c r="AC67" i="11"/>
  <c r="AE66" i="11"/>
  <c r="AD66" i="11"/>
  <c r="AC66" i="11"/>
  <c r="AE63" i="11"/>
  <c r="AD63" i="11"/>
  <c r="AC63" i="11"/>
  <c r="AE62" i="11"/>
  <c r="AD62" i="11"/>
  <c r="AC62" i="11"/>
  <c r="AE61" i="11"/>
  <c r="AD61" i="11"/>
  <c r="AC61" i="11"/>
  <c r="AE60" i="11"/>
  <c r="AD60" i="11"/>
  <c r="AC60" i="11"/>
  <c r="AE59" i="11"/>
  <c r="AD59" i="11"/>
  <c r="AC59" i="11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AE14" i="11"/>
  <c r="AD14" i="11"/>
  <c r="AC14" i="11"/>
  <c r="AE13" i="11"/>
  <c r="AD13" i="11"/>
  <c r="AC13" i="11"/>
  <c r="AE12" i="11"/>
  <c r="AD12" i="11"/>
  <c r="AC12" i="11"/>
  <c r="AE11" i="11"/>
  <c r="AD11" i="11"/>
  <c r="AC11" i="11"/>
  <c r="AE10" i="11"/>
  <c r="AD10" i="11"/>
  <c r="AC10" i="11"/>
  <c r="AQ147" i="11"/>
  <c r="AQ146" i="11"/>
  <c r="AQ145" i="11"/>
  <c r="AQ144" i="11"/>
  <c r="AQ143" i="11"/>
  <c r="AS147" i="11"/>
  <c r="AR147" i="11"/>
  <c r="AS146" i="11"/>
  <c r="AR146" i="11"/>
  <c r="AS145" i="11"/>
  <c r="AR145" i="11"/>
  <c r="AS144" i="11"/>
  <c r="AR144" i="11"/>
  <c r="AS143" i="11"/>
  <c r="AR143" i="11"/>
  <c r="AS140" i="11"/>
  <c r="AR140" i="11"/>
  <c r="AS139" i="11"/>
  <c r="AR139" i="11"/>
  <c r="AS138" i="11"/>
  <c r="AR138" i="11"/>
  <c r="AS137" i="11"/>
  <c r="AR137" i="11"/>
  <c r="AS136" i="11"/>
  <c r="AR136" i="11"/>
  <c r="AS133" i="11"/>
  <c r="AR133" i="11"/>
  <c r="AS132" i="11"/>
  <c r="AR132" i="11"/>
  <c r="AS131" i="11"/>
  <c r="AR131" i="11"/>
  <c r="AS130" i="11"/>
  <c r="AR130" i="11"/>
  <c r="AS129" i="11"/>
  <c r="AR129" i="11"/>
  <c r="AS126" i="11"/>
  <c r="AR126" i="11"/>
  <c r="AS125" i="11"/>
  <c r="AR125" i="11"/>
  <c r="AS124" i="11"/>
  <c r="AR124" i="11"/>
  <c r="AS123" i="11"/>
  <c r="AR123" i="11"/>
  <c r="AS122" i="11"/>
  <c r="AR122" i="11"/>
  <c r="AS112" i="11"/>
  <c r="AR112" i="11"/>
  <c r="AS111" i="11"/>
  <c r="AR111" i="11"/>
  <c r="AS110" i="11"/>
  <c r="AR110" i="11"/>
  <c r="AS109" i="11"/>
  <c r="AR109" i="11"/>
  <c r="AS108" i="11"/>
  <c r="AR108" i="11"/>
  <c r="AS105" i="11"/>
  <c r="AR105" i="11"/>
  <c r="AS104" i="11"/>
  <c r="AR104" i="11"/>
  <c r="AS103" i="11"/>
  <c r="AR103" i="11"/>
  <c r="AS102" i="11"/>
  <c r="AR102" i="11"/>
  <c r="AS101" i="11"/>
  <c r="AR101" i="11"/>
  <c r="AS98" i="11"/>
  <c r="AR98" i="11"/>
  <c r="AS97" i="11"/>
  <c r="AR97" i="11"/>
  <c r="AS96" i="11"/>
  <c r="AR96" i="11"/>
  <c r="AS95" i="11"/>
  <c r="AR95" i="11"/>
  <c r="AS94" i="11"/>
  <c r="AR94" i="11"/>
  <c r="AS70" i="11"/>
  <c r="AR70" i="11"/>
  <c r="AS69" i="11"/>
  <c r="AR69" i="11"/>
  <c r="AS68" i="11"/>
  <c r="AR68" i="11"/>
  <c r="AS67" i="11"/>
  <c r="AR67" i="11"/>
  <c r="AS66" i="11"/>
  <c r="AR66" i="11"/>
  <c r="AS63" i="11"/>
  <c r="AR63" i="11"/>
  <c r="AS62" i="11"/>
  <c r="AR62" i="11"/>
  <c r="AS61" i="11"/>
  <c r="AR61" i="11"/>
  <c r="AS60" i="11"/>
  <c r="AR60" i="11"/>
  <c r="AS59" i="11"/>
  <c r="AR59" i="11"/>
  <c r="AS14" i="11"/>
  <c r="AR14" i="11"/>
  <c r="AS13" i="11"/>
  <c r="AR13" i="11"/>
  <c r="AS12" i="11"/>
  <c r="AR12" i="11"/>
  <c r="AS11" i="11"/>
  <c r="AR11" i="11"/>
  <c r="AS10" i="11"/>
  <c r="AR10" i="11"/>
  <c r="AQ148" i="11" l="1"/>
  <c r="AS148" i="11"/>
  <c r="AQ134" i="27"/>
  <c r="AR148" i="11"/>
  <c r="AQ29" i="27"/>
  <c r="AR36" i="27"/>
  <c r="AQ50" i="27"/>
  <c r="AR57" i="27"/>
  <c r="AQ22" i="27"/>
  <c r="AR29" i="27"/>
  <c r="AQ57" i="27"/>
  <c r="AR64" i="27"/>
  <c r="AR99" i="27"/>
  <c r="AQ113" i="27"/>
  <c r="AQ99" i="27"/>
  <c r="AQ106" i="27"/>
  <c r="AR106" i="27"/>
  <c r="AR113" i="27"/>
  <c r="AS141" i="27"/>
  <c r="AQ15" i="27"/>
  <c r="AQ36" i="27"/>
  <c r="AQ43" i="27"/>
  <c r="AR43" i="27"/>
  <c r="AR50" i="27"/>
  <c r="AQ64" i="27"/>
  <c r="AQ71" i="27"/>
  <c r="AR71" i="27"/>
  <c r="AR127" i="27"/>
  <c r="AQ141" i="27"/>
  <c r="AQ148" i="27"/>
  <c r="AR148" i="27"/>
  <c r="AQ127" i="27"/>
  <c r="AR141" i="27"/>
  <c r="AS29" i="27"/>
  <c r="AS36" i="27"/>
  <c r="AS57" i="27"/>
  <c r="AS64" i="27"/>
  <c r="AQ78" i="27"/>
  <c r="AS134" i="27"/>
  <c r="AR15" i="27"/>
  <c r="AR22" i="27"/>
  <c r="AS15" i="27"/>
  <c r="AS22" i="27"/>
  <c r="AS43" i="27"/>
  <c r="AS50" i="27"/>
  <c r="AS71" i="27"/>
  <c r="AS148" i="27"/>
  <c r="A51" i="33"/>
  <c r="AS127" i="27"/>
  <c r="AR134" i="27"/>
  <c r="AS113" i="27"/>
  <c r="AS106" i="27"/>
  <c r="AS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AN148" i="27" s="1"/>
  <c r="M148" i="27"/>
  <c r="AM148" i="27" s="1"/>
  <c r="L148" i="27"/>
  <c r="AL148" i="27" s="1"/>
  <c r="K148" i="27"/>
  <c r="AK148" i="27" s="1"/>
  <c r="J148" i="27"/>
  <c r="AJ148" i="27" s="1"/>
  <c r="I148" i="27"/>
  <c r="AI148" i="27" s="1"/>
  <c r="H148" i="27"/>
  <c r="AH148" i="27" s="1"/>
  <c r="G148" i="27"/>
  <c r="AG148" i="27" s="1"/>
  <c r="F148" i="27"/>
  <c r="AF148" i="27" s="1"/>
  <c r="E148" i="27"/>
  <c r="AE148" i="27" s="1"/>
  <c r="D148" i="27"/>
  <c r="AD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AN148" i="11" s="1"/>
  <c r="M148" i="11"/>
  <c r="AM148" i="11" s="1"/>
  <c r="L148" i="11"/>
  <c r="AL148" i="11" s="1"/>
  <c r="K148" i="11"/>
  <c r="AK148" i="11" s="1"/>
  <c r="J148" i="11"/>
  <c r="AJ148" i="11" s="1"/>
  <c r="I148" i="11"/>
  <c r="AI148" i="11" s="1"/>
  <c r="H148" i="11"/>
  <c r="AH148" i="11" s="1"/>
  <c r="G148" i="11"/>
  <c r="AG148" i="11" s="1"/>
  <c r="F148" i="11"/>
  <c r="AF148" i="11" s="1"/>
  <c r="E148" i="11"/>
  <c r="AE148" i="11" s="1"/>
  <c r="D148" i="11"/>
  <c r="AD148" i="11" s="1"/>
  <c r="C148" i="11"/>
  <c r="D151" i="11"/>
  <c r="D154" i="11"/>
  <c r="D153" i="11"/>
  <c r="D152" i="11"/>
  <c r="D150" i="11"/>
  <c r="BE144" i="27"/>
  <c r="BE147" i="27"/>
  <c r="BE143" i="27"/>
  <c r="BE145" i="27"/>
  <c r="BE146" i="27"/>
  <c r="BA150" i="27" l="1"/>
  <c r="AM150" i="27"/>
  <c r="BB150" i="27"/>
  <c r="AN150" i="27"/>
  <c r="AM150" i="11"/>
  <c r="BA150" i="11"/>
  <c r="BB150" i="11"/>
  <c r="AN150" i="11"/>
  <c r="AZ150" i="27"/>
  <c r="AL150" i="27"/>
  <c r="AL150" i="11"/>
  <c r="AZ150" i="11"/>
  <c r="AJ150" i="11"/>
  <c r="AX150" i="11"/>
  <c r="AK150" i="11"/>
  <c r="AY150" i="11"/>
  <c r="AX151" i="27"/>
  <c r="AJ151" i="27"/>
  <c r="AX153" i="27"/>
  <c r="AJ153" i="27"/>
  <c r="AJ150" i="27"/>
  <c r="AX150" i="27"/>
  <c r="AX152" i="27"/>
  <c r="AJ152" i="27"/>
  <c r="AX154" i="27"/>
  <c r="AJ154" i="27"/>
  <c r="AK150" i="27"/>
  <c r="AY150" i="27"/>
  <c r="AY152" i="27"/>
  <c r="AK152" i="27"/>
  <c r="AK154" i="27"/>
  <c r="AY154" i="27"/>
  <c r="AK151" i="27"/>
  <c r="AY151" i="27"/>
  <c r="AK153" i="27"/>
  <c r="AY153" i="27"/>
  <c r="AW152" i="11"/>
  <c r="AI152" i="11"/>
  <c r="AI150" i="11"/>
  <c r="AW150" i="11"/>
  <c r="AI153" i="11"/>
  <c r="AW153" i="11"/>
  <c r="AI151" i="27"/>
  <c r="AW151" i="27"/>
  <c r="AI153" i="27"/>
  <c r="AW153" i="27"/>
  <c r="AW151" i="11"/>
  <c r="AI151" i="11"/>
  <c r="AI154" i="11"/>
  <c r="AW154" i="11"/>
  <c r="AW150" i="27"/>
  <c r="AI150" i="27"/>
  <c r="AW152" i="27"/>
  <c r="AI152" i="27"/>
  <c r="AW154" i="27"/>
  <c r="AI154" i="27"/>
  <c r="AU150" i="11"/>
  <c r="AG150" i="11"/>
  <c r="AH151" i="11"/>
  <c r="AV151" i="11"/>
  <c r="AV150" i="11"/>
  <c r="AH150" i="11"/>
  <c r="AF152" i="11"/>
  <c r="AT152" i="11"/>
  <c r="AG153" i="11"/>
  <c r="AU153" i="11"/>
  <c r="AV154" i="11"/>
  <c r="AH154" i="11"/>
  <c r="AT153" i="11"/>
  <c r="AF153" i="11"/>
  <c r="AG154" i="11"/>
  <c r="AU154" i="11"/>
  <c r="AU152" i="11"/>
  <c r="AG152" i="11"/>
  <c r="AV153" i="11"/>
  <c r="AH153" i="11"/>
  <c r="AF151" i="11"/>
  <c r="AT151" i="11"/>
  <c r="AT150" i="11"/>
  <c r="AF150" i="11"/>
  <c r="AG151" i="11"/>
  <c r="AU151" i="11"/>
  <c r="AH152" i="11"/>
  <c r="AV152" i="11"/>
  <c r="AF154" i="11"/>
  <c r="AT154" i="11"/>
  <c r="AF150" i="27"/>
  <c r="AT150" i="27"/>
  <c r="AF151" i="27"/>
  <c r="AT151" i="27"/>
  <c r="AF152" i="27"/>
  <c r="AT152" i="27"/>
  <c r="AT153" i="27"/>
  <c r="AF153" i="27"/>
  <c r="AF154" i="27"/>
  <c r="AT154" i="27"/>
  <c r="AR151" i="27"/>
  <c r="AD151" i="27"/>
  <c r="AC148" i="27"/>
  <c r="AG150" i="27"/>
  <c r="AU150" i="27"/>
  <c r="AG151" i="27"/>
  <c r="AU151" i="27"/>
  <c r="AU152" i="27"/>
  <c r="AG152" i="27"/>
  <c r="AU153" i="27"/>
  <c r="AG153" i="27"/>
  <c r="AU154" i="27"/>
  <c r="AG154" i="27"/>
  <c r="AR152" i="27"/>
  <c r="AD152" i="27"/>
  <c r="AH150" i="27"/>
  <c r="AV150" i="27"/>
  <c r="AH151" i="27"/>
  <c r="AV151" i="27"/>
  <c r="AH152" i="27"/>
  <c r="AV152" i="27"/>
  <c r="AH153" i="27"/>
  <c r="AV153" i="27"/>
  <c r="AV154" i="27"/>
  <c r="AH154" i="27"/>
  <c r="AR153" i="27"/>
  <c r="AD153" i="27"/>
  <c r="AE150" i="27"/>
  <c r="AS150" i="27"/>
  <c r="AS151" i="27"/>
  <c r="AE151" i="27"/>
  <c r="AE152" i="27"/>
  <c r="AS152" i="27"/>
  <c r="AE153" i="27"/>
  <c r="AS153" i="27"/>
  <c r="AS154" i="27"/>
  <c r="AE154" i="27"/>
  <c r="AR150" i="27"/>
  <c r="AD150" i="27"/>
  <c r="AR154" i="27"/>
  <c r="AD154" i="27"/>
  <c r="AS151" i="11"/>
  <c r="AE151" i="11"/>
  <c r="AD152" i="11"/>
  <c r="AR152" i="11"/>
  <c r="AS150" i="11"/>
  <c r="AE150" i="11"/>
  <c r="AS154" i="11"/>
  <c r="AE154" i="11"/>
  <c r="AR153" i="11"/>
  <c r="AD153" i="11"/>
  <c r="AE153" i="11"/>
  <c r="AS153" i="11"/>
  <c r="AD150" i="11"/>
  <c r="AR150" i="11"/>
  <c r="AD154" i="11"/>
  <c r="AR154" i="11"/>
  <c r="AC148" i="11"/>
  <c r="AE152" i="11"/>
  <c r="AS152" i="11"/>
  <c r="AD151" i="11"/>
  <c r="AR151" i="11"/>
  <c r="BE148" i="27"/>
  <c r="O141" i="27"/>
  <c r="N141" i="27"/>
  <c r="AN141" i="27" s="1"/>
  <c r="M141" i="27"/>
  <c r="AM141" i="27" s="1"/>
  <c r="L141" i="27"/>
  <c r="AL141" i="27" s="1"/>
  <c r="K141" i="27"/>
  <c r="AK141" i="27" s="1"/>
  <c r="J141" i="27"/>
  <c r="AJ141" i="27" s="1"/>
  <c r="I141" i="27"/>
  <c r="AI141" i="27" s="1"/>
  <c r="H141" i="27"/>
  <c r="AH141" i="27" s="1"/>
  <c r="G141" i="27"/>
  <c r="AG141" i="27" s="1"/>
  <c r="F141" i="27"/>
  <c r="AF141" i="27" s="1"/>
  <c r="E141" i="27"/>
  <c r="AE141" i="27" s="1"/>
  <c r="D141" i="27"/>
  <c r="AD141" i="27" s="1"/>
  <c r="C141" i="27"/>
  <c r="O134" i="27"/>
  <c r="N134" i="27"/>
  <c r="AN134" i="27" s="1"/>
  <c r="M134" i="27"/>
  <c r="AM134" i="27" s="1"/>
  <c r="L134" i="27"/>
  <c r="AL134" i="27" s="1"/>
  <c r="K134" i="27"/>
  <c r="AK134" i="27" s="1"/>
  <c r="J134" i="27"/>
  <c r="AJ134" i="27" s="1"/>
  <c r="I134" i="27"/>
  <c r="AI134" i="27" s="1"/>
  <c r="H134" i="27"/>
  <c r="AH134" i="27" s="1"/>
  <c r="G134" i="27"/>
  <c r="AG134" i="27" s="1"/>
  <c r="F134" i="27"/>
  <c r="AF134" i="27" s="1"/>
  <c r="E134" i="27"/>
  <c r="AE134" i="27" s="1"/>
  <c r="D134" i="27"/>
  <c r="AD134" i="27" s="1"/>
  <c r="C134" i="27"/>
  <c r="O127" i="27"/>
  <c r="N127" i="27"/>
  <c r="AN127" i="27" s="1"/>
  <c r="M127" i="27"/>
  <c r="AM127" i="27" s="1"/>
  <c r="L127" i="27"/>
  <c r="AL127" i="27" s="1"/>
  <c r="K127" i="27"/>
  <c r="AK127" i="27" s="1"/>
  <c r="J127" i="27"/>
  <c r="AJ127" i="27" s="1"/>
  <c r="I127" i="27"/>
  <c r="AI127" i="27" s="1"/>
  <c r="H127" i="27"/>
  <c r="AH127" i="27" s="1"/>
  <c r="G127" i="27"/>
  <c r="AG127" i="27" s="1"/>
  <c r="F127" i="27"/>
  <c r="AF127" i="27" s="1"/>
  <c r="E127" i="27"/>
  <c r="AE127" i="27" s="1"/>
  <c r="D127" i="27"/>
  <c r="AD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AN113" i="27" s="1"/>
  <c r="M113" i="27"/>
  <c r="AM113" i="27" s="1"/>
  <c r="L113" i="27"/>
  <c r="AL113" i="27" s="1"/>
  <c r="K113" i="27"/>
  <c r="AK113" i="27" s="1"/>
  <c r="J113" i="27"/>
  <c r="AJ113" i="27" s="1"/>
  <c r="I113" i="27"/>
  <c r="AI113" i="27" s="1"/>
  <c r="H113" i="27"/>
  <c r="AH113" i="27" s="1"/>
  <c r="G113" i="27"/>
  <c r="AG113" i="27" s="1"/>
  <c r="F113" i="27"/>
  <c r="AF113" i="27" s="1"/>
  <c r="E113" i="27"/>
  <c r="AE113" i="27" s="1"/>
  <c r="D113" i="27"/>
  <c r="AD113" i="27" s="1"/>
  <c r="C113" i="27"/>
  <c r="O106" i="27"/>
  <c r="N106" i="27"/>
  <c r="AN106" i="27" s="1"/>
  <c r="M106" i="27"/>
  <c r="AM106" i="27" s="1"/>
  <c r="L106" i="27"/>
  <c r="AL106" i="27" s="1"/>
  <c r="K106" i="27"/>
  <c r="AK106" i="27" s="1"/>
  <c r="J106" i="27"/>
  <c r="AJ106" i="27" s="1"/>
  <c r="I106" i="27"/>
  <c r="AI106" i="27" s="1"/>
  <c r="H106" i="27"/>
  <c r="AH106" i="27" s="1"/>
  <c r="G106" i="27"/>
  <c r="AG106" i="27" s="1"/>
  <c r="F106" i="27"/>
  <c r="AF106" i="27" s="1"/>
  <c r="E106" i="27"/>
  <c r="AE106" i="27" s="1"/>
  <c r="D106" i="27"/>
  <c r="AD106" i="27" s="1"/>
  <c r="C106" i="27"/>
  <c r="O99" i="27"/>
  <c r="N99" i="27"/>
  <c r="AN99" i="27" s="1"/>
  <c r="M99" i="27"/>
  <c r="AM99" i="27" s="1"/>
  <c r="L99" i="27"/>
  <c r="AL99" i="27" s="1"/>
  <c r="K99" i="27"/>
  <c r="AK99" i="27" s="1"/>
  <c r="J99" i="27"/>
  <c r="AJ99" i="27" s="1"/>
  <c r="I99" i="27"/>
  <c r="AI99" i="27" s="1"/>
  <c r="H99" i="27"/>
  <c r="AH99" i="27" s="1"/>
  <c r="G99" i="27"/>
  <c r="AG99" i="27" s="1"/>
  <c r="F99" i="27"/>
  <c r="AF99" i="27" s="1"/>
  <c r="E99" i="27"/>
  <c r="AE99" i="27" s="1"/>
  <c r="D99" i="27"/>
  <c r="AD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Q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Q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Q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Q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AN78" i="27" s="1"/>
  <c r="M78" i="27"/>
  <c r="AM78" i="27" s="1"/>
  <c r="L78" i="27"/>
  <c r="AL78" i="27" s="1"/>
  <c r="K78" i="27"/>
  <c r="AK78" i="27" s="1"/>
  <c r="J78" i="27"/>
  <c r="AJ78" i="27" s="1"/>
  <c r="I78" i="27"/>
  <c r="AI78" i="27" s="1"/>
  <c r="H78" i="27"/>
  <c r="AH78" i="27" s="1"/>
  <c r="G78" i="27"/>
  <c r="AG78" i="27" s="1"/>
  <c r="F78" i="27"/>
  <c r="AF78" i="27" s="1"/>
  <c r="E78" i="27"/>
  <c r="AE78" i="27" s="1"/>
  <c r="D78" i="27"/>
  <c r="AD78" i="27" s="1"/>
  <c r="C78" i="27"/>
  <c r="O71" i="27"/>
  <c r="N71" i="27"/>
  <c r="AN71" i="27" s="1"/>
  <c r="M71" i="27"/>
  <c r="AM71" i="27" s="1"/>
  <c r="L71" i="27"/>
  <c r="AL71" i="27" s="1"/>
  <c r="K71" i="27"/>
  <c r="AK71" i="27" s="1"/>
  <c r="J71" i="27"/>
  <c r="AJ71" i="27" s="1"/>
  <c r="I71" i="27"/>
  <c r="AI71" i="27" s="1"/>
  <c r="H71" i="27"/>
  <c r="AH71" i="27" s="1"/>
  <c r="G71" i="27"/>
  <c r="AG71" i="27" s="1"/>
  <c r="F71" i="27"/>
  <c r="AF71" i="27" s="1"/>
  <c r="E71" i="27"/>
  <c r="AE71" i="27" s="1"/>
  <c r="D71" i="27"/>
  <c r="C71" i="27"/>
  <c r="O64" i="27"/>
  <c r="N64" i="27"/>
  <c r="AN64" i="27" s="1"/>
  <c r="M64" i="27"/>
  <c r="AM64" i="27" s="1"/>
  <c r="L64" i="27"/>
  <c r="AL64" i="27" s="1"/>
  <c r="K64" i="27"/>
  <c r="AK64" i="27" s="1"/>
  <c r="J64" i="27"/>
  <c r="AJ64" i="27" s="1"/>
  <c r="I64" i="27"/>
  <c r="AI64" i="27" s="1"/>
  <c r="H64" i="27"/>
  <c r="AH64" i="27" s="1"/>
  <c r="G64" i="27"/>
  <c r="AG64" i="27" s="1"/>
  <c r="F64" i="27"/>
  <c r="AF64" i="27" s="1"/>
  <c r="E64" i="27"/>
  <c r="AE64" i="27" s="1"/>
  <c r="D64" i="27"/>
  <c r="AD64" i="27" s="1"/>
  <c r="C64" i="27"/>
  <c r="O57" i="27"/>
  <c r="N57" i="27"/>
  <c r="AN57" i="27" s="1"/>
  <c r="M57" i="27"/>
  <c r="AM57" i="27" s="1"/>
  <c r="L57" i="27"/>
  <c r="AL57" i="27" s="1"/>
  <c r="K57" i="27"/>
  <c r="AK57" i="27" s="1"/>
  <c r="J57" i="27"/>
  <c r="AJ57" i="27" s="1"/>
  <c r="I57" i="27"/>
  <c r="AI57" i="27" s="1"/>
  <c r="H57" i="27"/>
  <c r="AH57" i="27" s="1"/>
  <c r="G57" i="27"/>
  <c r="AG57" i="27" s="1"/>
  <c r="F57" i="27"/>
  <c r="AF57" i="27" s="1"/>
  <c r="E57" i="27"/>
  <c r="AE57" i="27" s="1"/>
  <c r="D57" i="27"/>
  <c r="AD57" i="27" s="1"/>
  <c r="C57" i="27"/>
  <c r="O50" i="27"/>
  <c r="N50" i="27"/>
  <c r="AN50" i="27" s="1"/>
  <c r="M50" i="27"/>
  <c r="AM50" i="27" s="1"/>
  <c r="L50" i="27"/>
  <c r="AL50" i="27" s="1"/>
  <c r="K50" i="27"/>
  <c r="AK50" i="27" s="1"/>
  <c r="J50" i="27"/>
  <c r="AJ50" i="27" s="1"/>
  <c r="I50" i="27"/>
  <c r="AI50" i="27" s="1"/>
  <c r="H50" i="27"/>
  <c r="AH50" i="27" s="1"/>
  <c r="G50" i="27"/>
  <c r="AG50" i="27" s="1"/>
  <c r="F50" i="27"/>
  <c r="AF50" i="27" s="1"/>
  <c r="E50" i="27"/>
  <c r="AE50" i="27" s="1"/>
  <c r="D50" i="27"/>
  <c r="AD50" i="27" s="1"/>
  <c r="C50" i="27"/>
  <c r="O43" i="27"/>
  <c r="N43" i="27"/>
  <c r="AN43" i="27" s="1"/>
  <c r="M43" i="27"/>
  <c r="AM43" i="27" s="1"/>
  <c r="L43" i="27"/>
  <c r="AL43" i="27" s="1"/>
  <c r="K43" i="27"/>
  <c r="AK43" i="27" s="1"/>
  <c r="J43" i="27"/>
  <c r="AJ43" i="27" s="1"/>
  <c r="I43" i="27"/>
  <c r="AI43" i="27" s="1"/>
  <c r="H43" i="27"/>
  <c r="AH43" i="27" s="1"/>
  <c r="G43" i="27"/>
  <c r="AG43" i="27" s="1"/>
  <c r="F43" i="27"/>
  <c r="AF43" i="27" s="1"/>
  <c r="E43" i="27"/>
  <c r="AE43" i="27" s="1"/>
  <c r="D43" i="27"/>
  <c r="AD43" i="27" s="1"/>
  <c r="C43" i="27"/>
  <c r="O36" i="27"/>
  <c r="N36" i="27"/>
  <c r="AN36" i="27" s="1"/>
  <c r="M36" i="27"/>
  <c r="AM36" i="27" s="1"/>
  <c r="L36" i="27"/>
  <c r="AL36" i="27" s="1"/>
  <c r="K36" i="27"/>
  <c r="AK36" i="27" s="1"/>
  <c r="J36" i="27"/>
  <c r="AJ36" i="27" s="1"/>
  <c r="I36" i="27"/>
  <c r="AI36" i="27" s="1"/>
  <c r="H36" i="27"/>
  <c r="AH36" i="27" s="1"/>
  <c r="G36" i="27"/>
  <c r="AG36" i="27" s="1"/>
  <c r="F36" i="27"/>
  <c r="AF36" i="27" s="1"/>
  <c r="E36" i="27"/>
  <c r="AE36" i="27" s="1"/>
  <c r="D36" i="27"/>
  <c r="AD36" i="27" s="1"/>
  <c r="C36" i="27"/>
  <c r="O29" i="27"/>
  <c r="N29" i="27"/>
  <c r="AN29" i="27" s="1"/>
  <c r="M29" i="27"/>
  <c r="AM29" i="27" s="1"/>
  <c r="L29" i="27"/>
  <c r="AL29" i="27" s="1"/>
  <c r="K29" i="27"/>
  <c r="AK29" i="27" s="1"/>
  <c r="J29" i="27"/>
  <c r="AJ29" i="27" s="1"/>
  <c r="I29" i="27"/>
  <c r="AI29" i="27" s="1"/>
  <c r="H29" i="27"/>
  <c r="AH29" i="27" s="1"/>
  <c r="G29" i="27"/>
  <c r="AG29" i="27" s="1"/>
  <c r="F29" i="27"/>
  <c r="AF29" i="27" s="1"/>
  <c r="E29" i="27"/>
  <c r="AE29" i="27" s="1"/>
  <c r="D29" i="27"/>
  <c r="AD29" i="27" s="1"/>
  <c r="C29" i="27"/>
  <c r="O22" i="27"/>
  <c r="N22" i="27"/>
  <c r="AN22" i="27" s="1"/>
  <c r="M22" i="27"/>
  <c r="AM22" i="27" s="1"/>
  <c r="L22" i="27"/>
  <c r="AL22" i="27" s="1"/>
  <c r="K22" i="27"/>
  <c r="AK22" i="27" s="1"/>
  <c r="J22" i="27"/>
  <c r="AJ22" i="27" s="1"/>
  <c r="I22" i="27"/>
  <c r="AI22" i="27" s="1"/>
  <c r="H22" i="27"/>
  <c r="AH22" i="27" s="1"/>
  <c r="G22" i="27"/>
  <c r="AG22" i="27" s="1"/>
  <c r="F22" i="27"/>
  <c r="AF22" i="27" s="1"/>
  <c r="E22" i="27"/>
  <c r="AE22" i="27" s="1"/>
  <c r="D22" i="27"/>
  <c r="AD22" i="27" s="1"/>
  <c r="C22" i="27"/>
  <c r="A16" i="27"/>
  <c r="O15" i="27"/>
  <c r="N15" i="27"/>
  <c r="AN15" i="27" s="1"/>
  <c r="M15" i="27"/>
  <c r="AM15" i="27" s="1"/>
  <c r="L15" i="27"/>
  <c r="AL15" i="27" s="1"/>
  <c r="K15" i="27"/>
  <c r="AK15" i="27" s="1"/>
  <c r="J15" i="27"/>
  <c r="AJ15" i="27" s="1"/>
  <c r="I15" i="27"/>
  <c r="AI15" i="27" s="1"/>
  <c r="H15" i="27"/>
  <c r="AH15" i="27" s="1"/>
  <c r="G15" i="27"/>
  <c r="AG15" i="27" s="1"/>
  <c r="F15" i="27"/>
  <c r="AF15" i="27" s="1"/>
  <c r="E15" i="27"/>
  <c r="AE15" i="27" s="1"/>
  <c r="D15" i="27"/>
  <c r="AD15" i="27" s="1"/>
  <c r="C15" i="27"/>
  <c r="BE21" i="27"/>
  <c r="BE14" i="27"/>
  <c r="BE11" i="27"/>
  <c r="BE13" i="27"/>
  <c r="BE12" i="27"/>
  <c r="BB80" i="27" l="1"/>
  <c r="AN80" i="27"/>
  <c r="BA82" i="27"/>
  <c r="AM82" i="27"/>
  <c r="BB82" i="27"/>
  <c r="AN82" i="27"/>
  <c r="BB84" i="27"/>
  <c r="AN84" i="27"/>
  <c r="BB116" i="27"/>
  <c r="AN116" i="27"/>
  <c r="BA84" i="27"/>
  <c r="AM84" i="27"/>
  <c r="BA116" i="27"/>
  <c r="AM116" i="27"/>
  <c r="AN119" i="27"/>
  <c r="BB119" i="27"/>
  <c r="BB120" i="27" s="1"/>
  <c r="BA118" i="27"/>
  <c r="AM118" i="27"/>
  <c r="BA81" i="27"/>
  <c r="AM81" i="27"/>
  <c r="BA83" i="27"/>
  <c r="AM83" i="27"/>
  <c r="BB81" i="27"/>
  <c r="AN81" i="27"/>
  <c r="BB83" i="27"/>
  <c r="AN83" i="27"/>
  <c r="AM117" i="27"/>
  <c r="BA117" i="27"/>
  <c r="AN118" i="27"/>
  <c r="BB118" i="27"/>
  <c r="BA115" i="27"/>
  <c r="AM115" i="27"/>
  <c r="AN117" i="27"/>
  <c r="BB117" i="27"/>
  <c r="BA80" i="27"/>
  <c r="AM80" i="27"/>
  <c r="AM119" i="27"/>
  <c r="BA119" i="27"/>
  <c r="AL80" i="27"/>
  <c r="AZ80" i="27"/>
  <c r="AZ119" i="27"/>
  <c r="AL119" i="27"/>
  <c r="AL82" i="27"/>
  <c r="AZ82" i="27"/>
  <c r="AL84" i="27"/>
  <c r="AZ84" i="27"/>
  <c r="AL116" i="27"/>
  <c r="AZ116" i="27"/>
  <c r="AZ118" i="27"/>
  <c r="AL118" i="27"/>
  <c r="AL117" i="27"/>
  <c r="AZ117" i="27"/>
  <c r="AL115" i="27"/>
  <c r="AZ115" i="27"/>
  <c r="AZ81" i="27"/>
  <c r="AL81" i="27"/>
  <c r="AZ83" i="27"/>
  <c r="AL83" i="27"/>
  <c r="AJ119" i="27"/>
  <c r="AX119" i="27"/>
  <c r="AJ80" i="27"/>
  <c r="AX80" i="27"/>
  <c r="AJ82" i="27"/>
  <c r="AX82" i="27"/>
  <c r="AK116" i="27"/>
  <c r="AY116" i="27"/>
  <c r="AX118" i="27"/>
  <c r="AJ118" i="27"/>
  <c r="AY82" i="27"/>
  <c r="AK82" i="27"/>
  <c r="AK84" i="27"/>
  <c r="AY84" i="27"/>
  <c r="AX115" i="27"/>
  <c r="AJ115" i="27"/>
  <c r="AY118" i="27"/>
  <c r="AK118" i="27"/>
  <c r="AJ84" i="27"/>
  <c r="AX84" i="27"/>
  <c r="AY119" i="27"/>
  <c r="AK119" i="27"/>
  <c r="AX81" i="27"/>
  <c r="AJ81" i="27"/>
  <c r="AX83" i="27"/>
  <c r="AJ83" i="27"/>
  <c r="AK115" i="27"/>
  <c r="AY115" i="27"/>
  <c r="AX116" i="27"/>
  <c r="AJ116" i="27"/>
  <c r="AX117" i="27"/>
  <c r="AJ117" i="27"/>
  <c r="AK80" i="27"/>
  <c r="AY80" i="27"/>
  <c r="AK81" i="27"/>
  <c r="AY81" i="27"/>
  <c r="AY83" i="27"/>
  <c r="AK83" i="27"/>
  <c r="AY117" i="27"/>
  <c r="AK117" i="27"/>
  <c r="AW82" i="27"/>
  <c r="AI82" i="27"/>
  <c r="AW84" i="27"/>
  <c r="AI84" i="27"/>
  <c r="AW116" i="27"/>
  <c r="AI116" i="27"/>
  <c r="AI118" i="27"/>
  <c r="AW118" i="27"/>
  <c r="AI115" i="27"/>
  <c r="AW115" i="27"/>
  <c r="AI81" i="27"/>
  <c r="AW81" i="27"/>
  <c r="AW83" i="27"/>
  <c r="AI83" i="27"/>
  <c r="AW117" i="27"/>
  <c r="AI117" i="27"/>
  <c r="AI80" i="27"/>
  <c r="AW80" i="27"/>
  <c r="AI119" i="27"/>
  <c r="AW119" i="27"/>
  <c r="AC15" i="27"/>
  <c r="AC36" i="27"/>
  <c r="AC64" i="27"/>
  <c r="AC99" i="27"/>
  <c r="AR115" i="27"/>
  <c r="AD115" i="27"/>
  <c r="AC127" i="27"/>
  <c r="AC43" i="27"/>
  <c r="AC106" i="27"/>
  <c r="AC134" i="27"/>
  <c r="AC50" i="27"/>
  <c r="AC78" i="27"/>
  <c r="AC113" i="27"/>
  <c r="AC141" i="27"/>
  <c r="AC57" i="27"/>
  <c r="AQ80" i="27"/>
  <c r="AQ85" i="27" s="1"/>
  <c r="AC115" i="27"/>
  <c r="AQ115" i="27"/>
  <c r="AE80" i="27"/>
  <c r="AS80" i="27"/>
  <c r="AD81" i="27"/>
  <c r="AR81" i="27"/>
  <c r="AH81" i="27"/>
  <c r="AV81" i="27"/>
  <c r="AD82" i="27"/>
  <c r="AR82" i="27"/>
  <c r="AH82" i="27"/>
  <c r="AV82" i="27"/>
  <c r="AD83" i="27"/>
  <c r="AR83" i="27"/>
  <c r="AV83" i="27"/>
  <c r="AH83" i="27"/>
  <c r="AD84" i="27"/>
  <c r="AR84" i="27"/>
  <c r="AH84" i="27"/>
  <c r="AV84" i="27"/>
  <c r="AE115" i="27"/>
  <c r="AS115" i="27"/>
  <c r="AD116" i="27"/>
  <c r="AR116" i="27"/>
  <c r="AV116" i="27"/>
  <c r="AH116" i="27"/>
  <c r="AG117" i="27"/>
  <c r="AU117" i="27"/>
  <c r="AQ117" i="27"/>
  <c r="AT118" i="27"/>
  <c r="AF118" i="27"/>
  <c r="AE119" i="27"/>
  <c r="AS119" i="27"/>
  <c r="AT80" i="27"/>
  <c r="AF80" i="27"/>
  <c r="AE81" i="27"/>
  <c r="AS81" i="27"/>
  <c r="AE82" i="27"/>
  <c r="AS82" i="27"/>
  <c r="AE83" i="27"/>
  <c r="AS83" i="27"/>
  <c r="AE84" i="27"/>
  <c r="AS84" i="27"/>
  <c r="AT115" i="27"/>
  <c r="AF115" i="27"/>
  <c r="AE116" i="27"/>
  <c r="AS116" i="27"/>
  <c r="AD117" i="27"/>
  <c r="AR117" i="27"/>
  <c r="AV117" i="27"/>
  <c r="AH117" i="27"/>
  <c r="AU118" i="27"/>
  <c r="AG118" i="27"/>
  <c r="AQ118" i="27"/>
  <c r="AT119" i="27"/>
  <c r="AF119" i="27"/>
  <c r="AU80" i="27"/>
  <c r="AG80" i="27"/>
  <c r="AF81" i="27"/>
  <c r="AT81" i="27"/>
  <c r="AT82" i="27"/>
  <c r="AF82" i="27"/>
  <c r="AT83" i="27"/>
  <c r="AF83" i="27"/>
  <c r="AT84" i="27"/>
  <c r="AF84" i="27"/>
  <c r="AU115" i="27"/>
  <c r="AG115" i="27"/>
  <c r="AF116" i="27"/>
  <c r="AT116" i="27"/>
  <c r="AE117" i="27"/>
  <c r="AS117" i="27"/>
  <c r="AD118" i="27"/>
  <c r="AR118" i="27"/>
  <c r="AV118" i="27"/>
  <c r="AH118" i="27"/>
  <c r="AU119" i="27"/>
  <c r="AG119" i="27"/>
  <c r="AQ119" i="27"/>
  <c r="AD80" i="27"/>
  <c r="AR80" i="27"/>
  <c r="AH80" i="27"/>
  <c r="AV80" i="27"/>
  <c r="AU81" i="27"/>
  <c r="AG81" i="27"/>
  <c r="AU82" i="27"/>
  <c r="AG82" i="27"/>
  <c r="AU83" i="27"/>
  <c r="AG83" i="27"/>
  <c r="AU84" i="27"/>
  <c r="AG84" i="27"/>
  <c r="AV115" i="27"/>
  <c r="AH115" i="27"/>
  <c r="AU116" i="27"/>
  <c r="AG116" i="27"/>
  <c r="AQ116" i="27"/>
  <c r="AT117" i="27"/>
  <c r="AF117" i="27"/>
  <c r="AE118" i="27"/>
  <c r="AS118" i="27"/>
  <c r="AD119" i="27"/>
  <c r="AR119" i="27"/>
  <c r="AV119" i="27"/>
  <c r="AH119" i="27"/>
  <c r="AC80" i="27"/>
  <c r="AD71" i="27"/>
  <c r="E155" i="27"/>
  <c r="AC82" i="27"/>
  <c r="AC116" i="27"/>
  <c r="AC22" i="27"/>
  <c r="AC83" i="27"/>
  <c r="AC117" i="27"/>
  <c r="AC84" i="27"/>
  <c r="AC118" i="27"/>
  <c r="AC29" i="27"/>
  <c r="P155" i="27"/>
  <c r="AC71" i="27"/>
  <c r="AC81" i="27"/>
  <c r="AC119" i="27"/>
  <c r="L155" i="27"/>
  <c r="G155" i="27"/>
  <c r="F120" i="27"/>
  <c r="AF120" i="27" s="1"/>
  <c r="J120" i="27"/>
  <c r="AJ120" i="27" s="1"/>
  <c r="N120" i="27"/>
  <c r="AN120" i="27" s="1"/>
  <c r="F155" i="27"/>
  <c r="J155" i="27"/>
  <c r="N155" i="27"/>
  <c r="D155" i="27"/>
  <c r="I155" i="27"/>
  <c r="M155" i="27"/>
  <c r="C120" i="27"/>
  <c r="G120" i="27"/>
  <c r="AG120" i="27" s="1"/>
  <c r="K120" i="27"/>
  <c r="AK120" i="27" s="1"/>
  <c r="O120" i="27"/>
  <c r="K155" i="27"/>
  <c r="O155" i="27"/>
  <c r="H155" i="27"/>
  <c r="E120" i="27"/>
  <c r="AE120" i="27" s="1"/>
  <c r="I120" i="27"/>
  <c r="AI120" i="27" s="1"/>
  <c r="M120" i="27"/>
  <c r="AM120" i="27" s="1"/>
  <c r="H85" i="27"/>
  <c r="AH85" i="27" s="1"/>
  <c r="D85" i="27"/>
  <c r="AD85" i="27" s="1"/>
  <c r="L85" i="27"/>
  <c r="AL85" i="27" s="1"/>
  <c r="D120" i="27"/>
  <c r="AD120" i="27" s="1"/>
  <c r="H120" i="27"/>
  <c r="AH120" i="27" s="1"/>
  <c r="L120" i="27"/>
  <c r="AL120" i="27" s="1"/>
  <c r="C85" i="27"/>
  <c r="G85" i="27"/>
  <c r="AG85" i="27" s="1"/>
  <c r="K85" i="27"/>
  <c r="AK85" i="27" s="1"/>
  <c r="E85" i="27"/>
  <c r="AE85" i="27" s="1"/>
  <c r="I85" i="27"/>
  <c r="AI85" i="27" s="1"/>
  <c r="M85" i="27"/>
  <c r="AM85" i="27" s="1"/>
  <c r="BE15" i="27"/>
  <c r="F85" i="27"/>
  <c r="AF85" i="27" s="1"/>
  <c r="J85" i="27"/>
  <c r="AJ85" i="27" s="1"/>
  <c r="N85" i="27"/>
  <c r="AN85" i="27" s="1"/>
  <c r="O85" i="27"/>
  <c r="A23" i="27"/>
  <c r="C115" i="11"/>
  <c r="C78" i="11"/>
  <c r="D78" i="11"/>
  <c r="AD78" i="11" s="1"/>
  <c r="E78" i="11"/>
  <c r="AE78" i="11" s="1"/>
  <c r="F78" i="11"/>
  <c r="AF78" i="11" s="1"/>
  <c r="G78" i="11"/>
  <c r="AG78" i="11" s="1"/>
  <c r="H78" i="11"/>
  <c r="AH78" i="11" s="1"/>
  <c r="I78" i="11"/>
  <c r="AI78" i="11" s="1"/>
  <c r="J78" i="11"/>
  <c r="AJ78" i="11" s="1"/>
  <c r="K78" i="11"/>
  <c r="AK78" i="11" s="1"/>
  <c r="L78" i="11"/>
  <c r="AL78" i="11" s="1"/>
  <c r="M78" i="11"/>
  <c r="AM78" i="11" s="1"/>
  <c r="N78" i="11"/>
  <c r="AN78" i="11" s="1"/>
  <c r="O78" i="11"/>
  <c r="AC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C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E20" i="27"/>
  <c r="BE18" i="27"/>
  <c r="BE19" i="27"/>
  <c r="BE17" i="27"/>
  <c r="BA120" i="27" l="1"/>
  <c r="AM155" i="27"/>
  <c r="BA155" i="27"/>
  <c r="BB85" i="27"/>
  <c r="BB80" i="11"/>
  <c r="AN80" i="11"/>
  <c r="BA81" i="11"/>
  <c r="AM81" i="11"/>
  <c r="BB81" i="11"/>
  <c r="AN81" i="11"/>
  <c r="AN83" i="11"/>
  <c r="BB83" i="11"/>
  <c r="BA84" i="11"/>
  <c r="AM84" i="11"/>
  <c r="AN82" i="11"/>
  <c r="BB82" i="11"/>
  <c r="BA83" i="11"/>
  <c r="AM83" i="11"/>
  <c r="BB155" i="27"/>
  <c r="AN155" i="27"/>
  <c r="BA85" i="27"/>
  <c r="AN84" i="11"/>
  <c r="BB84" i="11"/>
  <c r="BA80" i="11"/>
  <c r="AM80" i="11"/>
  <c r="BA82" i="11"/>
  <c r="AM82" i="11"/>
  <c r="AZ81" i="11"/>
  <c r="AL81" i="11"/>
  <c r="AZ83" i="11"/>
  <c r="AL83" i="11"/>
  <c r="AL155" i="27"/>
  <c r="AZ155" i="27"/>
  <c r="AZ120" i="27"/>
  <c r="AL80" i="11"/>
  <c r="AZ80" i="11"/>
  <c r="AZ82" i="11"/>
  <c r="AL82" i="11"/>
  <c r="AL84" i="11"/>
  <c r="AZ84" i="11"/>
  <c r="AZ85" i="27"/>
  <c r="AJ81" i="11"/>
  <c r="AX81" i="11"/>
  <c r="AX83" i="11"/>
  <c r="AJ83" i="11"/>
  <c r="AJ80" i="11"/>
  <c r="AX80" i="11"/>
  <c r="AY81" i="11"/>
  <c r="AK81" i="11"/>
  <c r="AY83" i="11"/>
  <c r="AK83" i="11"/>
  <c r="AX82" i="11"/>
  <c r="AJ82" i="11"/>
  <c r="AX84" i="11"/>
  <c r="AJ84" i="11"/>
  <c r="AY82" i="11"/>
  <c r="AK82" i="11"/>
  <c r="AY84" i="11"/>
  <c r="AK84" i="11"/>
  <c r="AY80" i="11"/>
  <c r="AK80" i="11"/>
  <c r="AY85" i="27"/>
  <c r="AX120" i="27"/>
  <c r="AY120" i="27"/>
  <c r="AX85" i="27"/>
  <c r="AY155" i="27"/>
  <c r="AK155" i="27"/>
  <c r="AJ155" i="27"/>
  <c r="AX155" i="27"/>
  <c r="AR85" i="27"/>
  <c r="AW85" i="27"/>
  <c r="AW155" i="27"/>
  <c r="AI155" i="27"/>
  <c r="AW83" i="11"/>
  <c r="AI83" i="11"/>
  <c r="AW82" i="11"/>
  <c r="AI82" i="11"/>
  <c r="AW84" i="11"/>
  <c r="AI84" i="11"/>
  <c r="AW81" i="11"/>
  <c r="AI81" i="11"/>
  <c r="AW80" i="11"/>
  <c r="AI80" i="11"/>
  <c r="AW120" i="27"/>
  <c r="AH84" i="11"/>
  <c r="AV84" i="11"/>
  <c r="AF80" i="11"/>
  <c r="AT80" i="11"/>
  <c r="AH81" i="11"/>
  <c r="AV81" i="11"/>
  <c r="AV83" i="11"/>
  <c r="AH83" i="11"/>
  <c r="AT82" i="11"/>
  <c r="AF82" i="11"/>
  <c r="AF83" i="11"/>
  <c r="AT83" i="11"/>
  <c r="AF84" i="11"/>
  <c r="AT84" i="11"/>
  <c r="AH80" i="11"/>
  <c r="AV80" i="11"/>
  <c r="AH82" i="11"/>
  <c r="AV82" i="11"/>
  <c r="AF81" i="11"/>
  <c r="AT81" i="11"/>
  <c r="AU81" i="11"/>
  <c r="AG81" i="11"/>
  <c r="AU82" i="11"/>
  <c r="AG82" i="11"/>
  <c r="AU83" i="11"/>
  <c r="AG83" i="11"/>
  <c r="AU84" i="11"/>
  <c r="AG84" i="11"/>
  <c r="AU80" i="11"/>
  <c r="AG80" i="11"/>
  <c r="AR155" i="27"/>
  <c r="AQ120" i="27"/>
  <c r="AV120" i="27"/>
  <c r="AT120" i="27"/>
  <c r="AR120" i="27"/>
  <c r="AS85" i="27"/>
  <c r="AC85" i="27"/>
  <c r="AT85" i="27"/>
  <c r="AS120" i="27"/>
  <c r="AV155" i="27"/>
  <c r="AH155" i="27"/>
  <c r="AF155" i="27"/>
  <c r="AT155" i="27"/>
  <c r="AU155" i="27"/>
  <c r="AG155" i="27"/>
  <c r="AU85" i="27"/>
  <c r="AE155" i="27"/>
  <c r="AS155" i="27"/>
  <c r="AV85" i="27"/>
  <c r="AU120" i="27"/>
  <c r="AC81" i="11"/>
  <c r="AS83" i="11"/>
  <c r="AE83" i="11"/>
  <c r="AR84" i="11"/>
  <c r="AD84" i="11"/>
  <c r="AD81" i="11"/>
  <c r="AR81" i="11"/>
  <c r="AC82" i="11"/>
  <c r="AE84" i="11"/>
  <c r="AS84" i="11"/>
  <c r="AS81" i="11"/>
  <c r="AE81" i="11"/>
  <c r="AR82" i="11"/>
  <c r="AD82" i="11"/>
  <c r="AC83" i="11"/>
  <c r="AS80" i="11"/>
  <c r="AE80" i="11"/>
  <c r="AS82" i="11"/>
  <c r="AE82" i="11"/>
  <c r="AR83" i="11"/>
  <c r="AD83" i="11"/>
  <c r="AC84" i="11"/>
  <c r="AR80" i="11"/>
  <c r="AD80" i="11"/>
  <c r="AD155" i="27"/>
  <c r="AC120" i="27"/>
  <c r="BE22" i="27"/>
  <c r="A30" i="27"/>
  <c r="O115" i="11"/>
  <c r="AC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C118" i="11" s="1"/>
  <c r="D117" i="11"/>
  <c r="C117" i="11"/>
  <c r="D116" i="11"/>
  <c r="C116" i="11"/>
  <c r="AC116" i="11" s="1"/>
  <c r="D115" i="11"/>
  <c r="BE28" i="27"/>
  <c r="BE25" i="27"/>
  <c r="BE26" i="27"/>
  <c r="BE24" i="27"/>
  <c r="BE27" i="27"/>
  <c r="BA85" i="11" l="1"/>
  <c r="AM118" i="11"/>
  <c r="BA118" i="11"/>
  <c r="AM119" i="11"/>
  <c r="BA119" i="11"/>
  <c r="BB116" i="11"/>
  <c r="AN116" i="11"/>
  <c r="BB85" i="11"/>
  <c r="BB117" i="11"/>
  <c r="AN117" i="11"/>
  <c r="BB118" i="11"/>
  <c r="AN118" i="11"/>
  <c r="BA115" i="11"/>
  <c r="AM115" i="11"/>
  <c r="AM116" i="11"/>
  <c r="BA116" i="11"/>
  <c r="BB119" i="11"/>
  <c r="BB120" i="11" s="1"/>
  <c r="AN119" i="11"/>
  <c r="BA117" i="11"/>
  <c r="AM117" i="11"/>
  <c r="AZ85" i="11"/>
  <c r="AL117" i="11"/>
  <c r="AZ117" i="11"/>
  <c r="AL119" i="11"/>
  <c r="AZ119" i="11"/>
  <c r="AL118" i="11"/>
  <c r="AZ118" i="11"/>
  <c r="AL115" i="11"/>
  <c r="AZ115" i="11"/>
  <c r="AL116" i="11"/>
  <c r="AZ116" i="11"/>
  <c r="AY115" i="11"/>
  <c r="AK115" i="11"/>
  <c r="AJ116" i="11"/>
  <c r="AX116" i="11"/>
  <c r="AX85" i="11"/>
  <c r="AX115" i="11"/>
  <c r="AJ115" i="11"/>
  <c r="AK117" i="11"/>
  <c r="AY117" i="11"/>
  <c r="AX118" i="11"/>
  <c r="AJ118" i="11"/>
  <c r="AJ117" i="11"/>
  <c r="AX117" i="11"/>
  <c r="AK118" i="11"/>
  <c r="AY118" i="11"/>
  <c r="AX119" i="11"/>
  <c r="AJ119" i="11"/>
  <c r="AY85" i="11"/>
  <c r="AY116" i="11"/>
  <c r="AK116" i="11"/>
  <c r="AK119" i="11"/>
  <c r="AY119" i="11"/>
  <c r="AW119" i="11"/>
  <c r="AI119" i="11"/>
  <c r="AV85" i="11"/>
  <c r="AI117" i="11"/>
  <c r="AW117" i="11"/>
  <c r="AI118" i="11"/>
  <c r="AW118" i="11"/>
  <c r="AI115" i="11"/>
  <c r="AW115" i="11"/>
  <c r="AI116" i="11"/>
  <c r="AW116" i="11"/>
  <c r="AW85" i="11"/>
  <c r="AV115" i="11"/>
  <c r="AH115" i="11"/>
  <c r="AG116" i="11"/>
  <c r="AU116" i="11"/>
  <c r="AT117" i="11"/>
  <c r="AF117" i="11"/>
  <c r="AV119" i="11"/>
  <c r="AH119" i="11"/>
  <c r="AT85" i="11"/>
  <c r="AV116" i="11"/>
  <c r="AH116" i="11"/>
  <c r="AG117" i="11"/>
  <c r="AU117" i="11"/>
  <c r="AF118" i="11"/>
  <c r="AT118" i="11"/>
  <c r="AF115" i="11"/>
  <c r="AT115" i="11"/>
  <c r="AV117" i="11"/>
  <c r="AH117" i="11"/>
  <c r="AG118" i="11"/>
  <c r="AU118" i="11"/>
  <c r="AF119" i="11"/>
  <c r="AT119" i="11"/>
  <c r="AG115" i="11"/>
  <c r="AU115" i="11"/>
  <c r="AF116" i="11"/>
  <c r="AT116" i="11"/>
  <c r="AV118" i="11"/>
  <c r="AH118" i="11"/>
  <c r="AG119" i="11"/>
  <c r="AU119" i="11"/>
  <c r="AU85" i="11"/>
  <c r="AD116" i="11"/>
  <c r="AR116" i="11"/>
  <c r="AD118" i="11"/>
  <c r="AR118" i="11"/>
  <c r="AS116" i="11"/>
  <c r="AE116" i="11"/>
  <c r="AE117" i="11"/>
  <c r="AS117" i="11"/>
  <c r="AC119" i="11"/>
  <c r="AR115" i="11"/>
  <c r="AD115" i="11"/>
  <c r="AD117" i="11"/>
  <c r="AR117" i="11"/>
  <c r="AR119" i="11"/>
  <c r="AD119" i="11"/>
  <c r="AE118" i="11"/>
  <c r="AS118" i="11"/>
  <c r="AS115" i="11"/>
  <c r="AE115" i="11"/>
  <c r="AS119" i="11"/>
  <c r="AE119" i="11"/>
  <c r="AC117" i="11"/>
  <c r="BE29" i="27"/>
  <c r="A37" i="27"/>
  <c r="BE33" i="27"/>
  <c r="BE35" i="27"/>
  <c r="BE31" i="27"/>
  <c r="BE34" i="27"/>
  <c r="BE32" i="27"/>
  <c r="BA120" i="11" l="1"/>
  <c r="AZ120" i="11"/>
  <c r="AX120" i="11"/>
  <c r="AY120" i="11"/>
  <c r="AW120" i="11"/>
  <c r="AU120" i="11"/>
  <c r="AT120" i="11"/>
  <c r="AV120" i="11"/>
  <c r="BE36" i="27"/>
  <c r="A44" i="27"/>
  <c r="BE40" i="27"/>
  <c r="BE38" i="27"/>
  <c r="BE42" i="27"/>
  <c r="BE41" i="27"/>
  <c r="BE39" i="27"/>
  <c r="BE43" i="27" l="1"/>
  <c r="A51" i="27"/>
  <c r="BE49" i="27"/>
  <c r="BE45" i="27"/>
  <c r="BE48" i="27"/>
  <c r="BE47" i="27"/>
  <c r="BE46" i="27"/>
  <c r="BE50" i="27" l="1"/>
  <c r="A58" i="27"/>
  <c r="AS141" i="11"/>
  <c r="AR141" i="11"/>
  <c r="O141" i="11"/>
  <c r="N141" i="11"/>
  <c r="AN141" i="11" s="1"/>
  <c r="M141" i="11"/>
  <c r="AM141" i="11" s="1"/>
  <c r="L141" i="11"/>
  <c r="AL141" i="11" s="1"/>
  <c r="K141" i="11"/>
  <c r="AK141" i="11" s="1"/>
  <c r="J141" i="11"/>
  <c r="AJ141" i="11" s="1"/>
  <c r="I141" i="11"/>
  <c r="AI141" i="11" s="1"/>
  <c r="H141" i="11"/>
  <c r="AH141" i="11" s="1"/>
  <c r="G141" i="11"/>
  <c r="AG141" i="11" s="1"/>
  <c r="F141" i="11"/>
  <c r="AF141" i="11" s="1"/>
  <c r="E141" i="11"/>
  <c r="AE141" i="11" s="1"/>
  <c r="D141" i="11"/>
  <c r="AD141" i="11" s="1"/>
  <c r="C141" i="11"/>
  <c r="AQ140" i="11"/>
  <c r="AQ139" i="11"/>
  <c r="AQ138" i="11"/>
  <c r="AQ137" i="11"/>
  <c r="AQ136" i="11"/>
  <c r="AS134" i="11"/>
  <c r="AR134" i="11"/>
  <c r="O134" i="11"/>
  <c r="N134" i="11"/>
  <c r="AN134" i="11" s="1"/>
  <c r="M134" i="11"/>
  <c r="AM134" i="11" s="1"/>
  <c r="L134" i="11"/>
  <c r="AL134" i="11" s="1"/>
  <c r="K134" i="11"/>
  <c r="AK134" i="11" s="1"/>
  <c r="J134" i="11"/>
  <c r="AJ134" i="11" s="1"/>
  <c r="I134" i="11"/>
  <c r="AI134" i="11" s="1"/>
  <c r="H134" i="11"/>
  <c r="AH134" i="11" s="1"/>
  <c r="G134" i="11"/>
  <c r="AG134" i="11" s="1"/>
  <c r="F134" i="11"/>
  <c r="AF134" i="11" s="1"/>
  <c r="E134" i="11"/>
  <c r="AE134" i="11" s="1"/>
  <c r="D134" i="11"/>
  <c r="AD134" i="11" s="1"/>
  <c r="C134" i="11"/>
  <c r="AQ133" i="11"/>
  <c r="AQ132" i="11"/>
  <c r="AQ131" i="11"/>
  <c r="AQ130" i="11"/>
  <c r="AQ129" i="11"/>
  <c r="AS127" i="11"/>
  <c r="AR127" i="11"/>
  <c r="O127" i="11"/>
  <c r="N127" i="11"/>
  <c r="AN127" i="11" s="1"/>
  <c r="M127" i="11"/>
  <c r="AM127" i="11" s="1"/>
  <c r="L127" i="11"/>
  <c r="AL127" i="11" s="1"/>
  <c r="K127" i="11"/>
  <c r="AK127" i="11" s="1"/>
  <c r="J127" i="11"/>
  <c r="AJ127" i="11" s="1"/>
  <c r="I127" i="11"/>
  <c r="AI127" i="11" s="1"/>
  <c r="H127" i="11"/>
  <c r="AH127" i="11" s="1"/>
  <c r="G127" i="11"/>
  <c r="AG127" i="11" s="1"/>
  <c r="F127" i="11"/>
  <c r="AF127" i="11" s="1"/>
  <c r="E127" i="11"/>
  <c r="AE127" i="11" s="1"/>
  <c r="D127" i="11"/>
  <c r="AD127" i="11" s="1"/>
  <c r="C127" i="11"/>
  <c r="AQ126" i="11"/>
  <c r="AQ125" i="11"/>
  <c r="AQ124" i="11"/>
  <c r="AQ123" i="11"/>
  <c r="AQ122" i="11"/>
  <c r="AS120" i="11"/>
  <c r="AR120" i="11"/>
  <c r="O120" i="11"/>
  <c r="N120" i="11"/>
  <c r="AN120" i="11" s="1"/>
  <c r="M120" i="11"/>
  <c r="AM120" i="11" s="1"/>
  <c r="L120" i="11"/>
  <c r="AL120" i="11" s="1"/>
  <c r="K120" i="11"/>
  <c r="AK120" i="11" s="1"/>
  <c r="J120" i="11"/>
  <c r="AJ120" i="11" s="1"/>
  <c r="I120" i="11"/>
  <c r="AI120" i="11" s="1"/>
  <c r="H120" i="11"/>
  <c r="AH120" i="11" s="1"/>
  <c r="G120" i="11"/>
  <c r="AG120" i="11" s="1"/>
  <c r="F120" i="11"/>
  <c r="AF120" i="11" s="1"/>
  <c r="E120" i="11"/>
  <c r="AE120" i="11" s="1"/>
  <c r="D120" i="11"/>
  <c r="AD120" i="11" s="1"/>
  <c r="C120" i="11"/>
  <c r="AQ119" i="11"/>
  <c r="AQ118" i="11"/>
  <c r="AQ117" i="11"/>
  <c r="AQ116" i="11"/>
  <c r="AQ115" i="11"/>
  <c r="AS113" i="11"/>
  <c r="AR113" i="11"/>
  <c r="O113" i="11"/>
  <c r="N113" i="11"/>
  <c r="AN113" i="11" s="1"/>
  <c r="M113" i="11"/>
  <c r="AM113" i="11" s="1"/>
  <c r="L113" i="11"/>
  <c r="AL113" i="11" s="1"/>
  <c r="K113" i="11"/>
  <c r="AK113" i="11" s="1"/>
  <c r="J113" i="11"/>
  <c r="AJ113" i="11" s="1"/>
  <c r="I113" i="11"/>
  <c r="AI113" i="11" s="1"/>
  <c r="H113" i="11"/>
  <c r="AH113" i="11" s="1"/>
  <c r="G113" i="11"/>
  <c r="AG113" i="11" s="1"/>
  <c r="F113" i="11"/>
  <c r="AF113" i="11" s="1"/>
  <c r="E113" i="11"/>
  <c r="AE113" i="11" s="1"/>
  <c r="D113" i="11"/>
  <c r="AD113" i="11" s="1"/>
  <c r="C113" i="11"/>
  <c r="AQ112" i="11"/>
  <c r="AQ111" i="11"/>
  <c r="AQ110" i="11"/>
  <c r="AQ109" i="11"/>
  <c r="AQ108" i="11"/>
  <c r="AS106" i="11"/>
  <c r="AR106" i="11"/>
  <c r="O106" i="11"/>
  <c r="N106" i="11"/>
  <c r="AN106" i="11" s="1"/>
  <c r="M106" i="11"/>
  <c r="AM106" i="11" s="1"/>
  <c r="L106" i="11"/>
  <c r="AL106" i="11" s="1"/>
  <c r="K106" i="11"/>
  <c r="AK106" i="11" s="1"/>
  <c r="J106" i="11"/>
  <c r="AJ106" i="11" s="1"/>
  <c r="I106" i="11"/>
  <c r="AI106" i="11" s="1"/>
  <c r="H106" i="11"/>
  <c r="AH106" i="11" s="1"/>
  <c r="G106" i="11"/>
  <c r="AG106" i="11" s="1"/>
  <c r="F106" i="11"/>
  <c r="AF106" i="11" s="1"/>
  <c r="E106" i="11"/>
  <c r="AE106" i="11" s="1"/>
  <c r="D106" i="11"/>
  <c r="AD106" i="11" s="1"/>
  <c r="C106" i="11"/>
  <c r="AQ105" i="11"/>
  <c r="AQ104" i="11"/>
  <c r="AQ103" i="11"/>
  <c r="AQ102" i="11"/>
  <c r="AQ101" i="11"/>
  <c r="AS99" i="11"/>
  <c r="AR99" i="11"/>
  <c r="O99" i="11"/>
  <c r="N99" i="11"/>
  <c r="AN99" i="11" s="1"/>
  <c r="M99" i="11"/>
  <c r="AM99" i="11" s="1"/>
  <c r="L99" i="11"/>
  <c r="AL99" i="11" s="1"/>
  <c r="K99" i="11"/>
  <c r="AK99" i="11" s="1"/>
  <c r="J99" i="11"/>
  <c r="AJ99" i="11" s="1"/>
  <c r="I99" i="11"/>
  <c r="AI99" i="11" s="1"/>
  <c r="H99" i="11"/>
  <c r="AH99" i="11" s="1"/>
  <c r="G99" i="11"/>
  <c r="AG99" i="11" s="1"/>
  <c r="F99" i="11"/>
  <c r="AF99" i="11" s="1"/>
  <c r="E99" i="11"/>
  <c r="AE99" i="11" s="1"/>
  <c r="D99" i="11"/>
  <c r="AD99" i="11" s="1"/>
  <c r="AQ98" i="11"/>
  <c r="AQ97" i="11"/>
  <c r="AQ96" i="11"/>
  <c r="AQ95" i="11"/>
  <c r="AS85" i="11"/>
  <c r="AR85" i="11"/>
  <c r="O85" i="11"/>
  <c r="N85" i="11"/>
  <c r="AN85" i="11" s="1"/>
  <c r="M85" i="11"/>
  <c r="AM85" i="11" s="1"/>
  <c r="L85" i="11"/>
  <c r="AL85" i="11" s="1"/>
  <c r="K85" i="11"/>
  <c r="AK85" i="11" s="1"/>
  <c r="J85" i="11"/>
  <c r="AJ85" i="11" s="1"/>
  <c r="I85" i="11"/>
  <c r="AI85" i="11" s="1"/>
  <c r="H85" i="11"/>
  <c r="AH85" i="11" s="1"/>
  <c r="G85" i="11"/>
  <c r="AG85" i="11" s="1"/>
  <c r="F85" i="11"/>
  <c r="AF85" i="11" s="1"/>
  <c r="E85" i="11"/>
  <c r="AE85" i="11" s="1"/>
  <c r="D85" i="11"/>
  <c r="AD85" i="11" s="1"/>
  <c r="AQ84" i="11"/>
  <c r="AQ83" i="11"/>
  <c r="AQ82" i="11"/>
  <c r="AQ81" i="11"/>
  <c r="AQ77" i="11"/>
  <c r="AQ76" i="11"/>
  <c r="AQ75" i="11"/>
  <c r="AQ74" i="11"/>
  <c r="AQ73" i="11"/>
  <c r="AS71" i="11"/>
  <c r="AR71" i="11"/>
  <c r="N71" i="11"/>
  <c r="AN71" i="11" s="1"/>
  <c r="J71" i="11"/>
  <c r="AJ71" i="11" s="1"/>
  <c r="F71" i="11"/>
  <c r="AF71" i="11" s="1"/>
  <c r="AQ70" i="11"/>
  <c r="AQ69" i="11"/>
  <c r="AQ68" i="11"/>
  <c r="O71" i="11"/>
  <c r="K71" i="11"/>
  <c r="AK71" i="11" s="1"/>
  <c r="G71" i="11"/>
  <c r="AG71" i="11" s="1"/>
  <c r="C71" i="11"/>
  <c r="AQ66" i="11"/>
  <c r="M71" i="11"/>
  <c r="AM71" i="11" s="1"/>
  <c r="L71" i="11"/>
  <c r="AL71" i="11" s="1"/>
  <c r="I71" i="11"/>
  <c r="AI71" i="11" s="1"/>
  <c r="H71" i="11"/>
  <c r="AH71" i="11" s="1"/>
  <c r="E71" i="11"/>
  <c r="AE71" i="11" s="1"/>
  <c r="D71" i="11"/>
  <c r="AD71" i="11" s="1"/>
  <c r="AS64" i="11"/>
  <c r="AR64" i="11"/>
  <c r="O64" i="11"/>
  <c r="N64" i="11"/>
  <c r="AN64" i="11" s="1"/>
  <c r="M64" i="11"/>
  <c r="AM64" i="11" s="1"/>
  <c r="L64" i="11"/>
  <c r="AL64" i="11" s="1"/>
  <c r="K64" i="11"/>
  <c r="AK64" i="11" s="1"/>
  <c r="J64" i="11"/>
  <c r="AJ64" i="11" s="1"/>
  <c r="I64" i="11"/>
  <c r="AI64" i="11" s="1"/>
  <c r="H64" i="11"/>
  <c r="AH64" i="11" s="1"/>
  <c r="G64" i="11"/>
  <c r="AG64" i="11" s="1"/>
  <c r="F64" i="11"/>
  <c r="AF64" i="11" s="1"/>
  <c r="E64" i="11"/>
  <c r="AE64" i="11" s="1"/>
  <c r="D64" i="11"/>
  <c r="AD64" i="11" s="1"/>
  <c r="C64" i="11"/>
  <c r="AQ63" i="11"/>
  <c r="AQ62" i="11"/>
  <c r="AQ61" i="11"/>
  <c r="AQ60" i="11"/>
  <c r="AQ59" i="11"/>
  <c r="AS57" i="11"/>
  <c r="AR57" i="11"/>
  <c r="O57" i="11"/>
  <c r="N57" i="11"/>
  <c r="AN57" i="11" s="1"/>
  <c r="M57" i="11"/>
  <c r="AM57" i="11" s="1"/>
  <c r="L57" i="11"/>
  <c r="AL57" i="11" s="1"/>
  <c r="K57" i="11"/>
  <c r="AK57" i="11" s="1"/>
  <c r="J57" i="11"/>
  <c r="AJ57" i="11" s="1"/>
  <c r="I57" i="11"/>
  <c r="AI57" i="11" s="1"/>
  <c r="H57" i="11"/>
  <c r="AH57" i="11" s="1"/>
  <c r="G57" i="11"/>
  <c r="AG57" i="11" s="1"/>
  <c r="F57" i="11"/>
  <c r="AF57" i="11" s="1"/>
  <c r="E57" i="11"/>
  <c r="AE57" i="11" s="1"/>
  <c r="D57" i="11"/>
  <c r="AD57" i="11" s="1"/>
  <c r="C57" i="11"/>
  <c r="AS50" i="11"/>
  <c r="AR50" i="11"/>
  <c r="O50" i="11"/>
  <c r="N50" i="11"/>
  <c r="AN50" i="11" s="1"/>
  <c r="M50" i="11"/>
  <c r="AM50" i="11" s="1"/>
  <c r="L50" i="11"/>
  <c r="AL50" i="11" s="1"/>
  <c r="K50" i="11"/>
  <c r="AK50" i="11" s="1"/>
  <c r="J50" i="11"/>
  <c r="AJ50" i="11" s="1"/>
  <c r="I50" i="11"/>
  <c r="AI50" i="11" s="1"/>
  <c r="H50" i="11"/>
  <c r="AH50" i="11" s="1"/>
  <c r="G50" i="11"/>
  <c r="AG50" i="11" s="1"/>
  <c r="F50" i="11"/>
  <c r="AF50" i="11" s="1"/>
  <c r="E50" i="11"/>
  <c r="AE50" i="11" s="1"/>
  <c r="D50" i="11"/>
  <c r="AD50" i="11" s="1"/>
  <c r="C50" i="11"/>
  <c r="AS43" i="11"/>
  <c r="AR43" i="11"/>
  <c r="O43" i="11"/>
  <c r="N43" i="11"/>
  <c r="AN43" i="11" s="1"/>
  <c r="M43" i="11"/>
  <c r="AM43" i="11" s="1"/>
  <c r="L43" i="11"/>
  <c r="AL43" i="11" s="1"/>
  <c r="K43" i="11"/>
  <c r="AK43" i="11" s="1"/>
  <c r="J43" i="11"/>
  <c r="AJ43" i="11" s="1"/>
  <c r="I43" i="11"/>
  <c r="AI43" i="11" s="1"/>
  <c r="H43" i="11"/>
  <c r="AH43" i="11" s="1"/>
  <c r="G43" i="11"/>
  <c r="AG43" i="11" s="1"/>
  <c r="F43" i="11"/>
  <c r="AF43" i="11" s="1"/>
  <c r="E43" i="11"/>
  <c r="AE43" i="11" s="1"/>
  <c r="D43" i="11"/>
  <c r="AD43" i="11" s="1"/>
  <c r="C43" i="11"/>
  <c r="AS36" i="11"/>
  <c r="AR36" i="11"/>
  <c r="O36" i="11"/>
  <c r="N36" i="11"/>
  <c r="AN36" i="11" s="1"/>
  <c r="M36" i="11"/>
  <c r="AM36" i="11" s="1"/>
  <c r="L36" i="11"/>
  <c r="AL36" i="11" s="1"/>
  <c r="K36" i="11"/>
  <c r="AK36" i="11" s="1"/>
  <c r="J36" i="11"/>
  <c r="AJ36" i="11" s="1"/>
  <c r="I36" i="11"/>
  <c r="AI36" i="11" s="1"/>
  <c r="H36" i="11"/>
  <c r="AH36" i="11" s="1"/>
  <c r="G36" i="11"/>
  <c r="AG36" i="11" s="1"/>
  <c r="F36" i="11"/>
  <c r="AF36" i="11" s="1"/>
  <c r="E36" i="11"/>
  <c r="AE36" i="11" s="1"/>
  <c r="D36" i="11"/>
  <c r="AD36" i="11" s="1"/>
  <c r="C36" i="11"/>
  <c r="AS29" i="11"/>
  <c r="AR29" i="11"/>
  <c r="O29" i="11"/>
  <c r="N29" i="11"/>
  <c r="AN29" i="11" s="1"/>
  <c r="M29" i="11"/>
  <c r="AM29" i="11" s="1"/>
  <c r="L29" i="11"/>
  <c r="AL29" i="11" s="1"/>
  <c r="K29" i="11"/>
  <c r="AK29" i="11" s="1"/>
  <c r="J29" i="11"/>
  <c r="AJ29" i="11" s="1"/>
  <c r="I29" i="11"/>
  <c r="AI29" i="11" s="1"/>
  <c r="H29" i="11"/>
  <c r="AH29" i="11" s="1"/>
  <c r="G29" i="11"/>
  <c r="AG29" i="11" s="1"/>
  <c r="F29" i="11"/>
  <c r="AF29" i="11" s="1"/>
  <c r="E29" i="11"/>
  <c r="AE29" i="11" s="1"/>
  <c r="D29" i="11"/>
  <c r="AD29" i="11" s="1"/>
  <c r="C29" i="11"/>
  <c r="AS22" i="11"/>
  <c r="AR22" i="11"/>
  <c r="O22" i="11"/>
  <c r="N22" i="11"/>
  <c r="AN22" i="11" s="1"/>
  <c r="M22" i="11"/>
  <c r="AM22" i="11" s="1"/>
  <c r="L22" i="11"/>
  <c r="AL22" i="11" s="1"/>
  <c r="K22" i="11"/>
  <c r="AK22" i="11" s="1"/>
  <c r="J22" i="11"/>
  <c r="AJ22" i="11" s="1"/>
  <c r="I22" i="11"/>
  <c r="AI22" i="11" s="1"/>
  <c r="H22" i="11"/>
  <c r="AH22" i="11" s="1"/>
  <c r="G22" i="11"/>
  <c r="AG22" i="11" s="1"/>
  <c r="F22" i="11"/>
  <c r="AF22" i="11" s="1"/>
  <c r="E22" i="11"/>
  <c r="AE22" i="11" s="1"/>
  <c r="D22" i="11"/>
  <c r="AD22" i="11" s="1"/>
  <c r="C22" i="11"/>
  <c r="A16" i="11"/>
  <c r="AS15" i="11"/>
  <c r="AR15" i="11"/>
  <c r="O15" i="11"/>
  <c r="N15" i="11"/>
  <c r="AN15" i="11" s="1"/>
  <c r="M15" i="11"/>
  <c r="AM15" i="11" s="1"/>
  <c r="L15" i="11"/>
  <c r="AL15" i="11" s="1"/>
  <c r="K15" i="11"/>
  <c r="AK15" i="11" s="1"/>
  <c r="J15" i="11"/>
  <c r="AJ15" i="11" s="1"/>
  <c r="I15" i="11"/>
  <c r="AI15" i="11" s="1"/>
  <c r="H15" i="11"/>
  <c r="AH15" i="11" s="1"/>
  <c r="G15" i="11"/>
  <c r="AG15" i="11" s="1"/>
  <c r="F15" i="11"/>
  <c r="AF15" i="11" s="1"/>
  <c r="E15" i="11"/>
  <c r="AE15" i="11" s="1"/>
  <c r="D15" i="11"/>
  <c r="AD15" i="11" s="1"/>
  <c r="C15" i="11"/>
  <c r="AQ14" i="11"/>
  <c r="AQ13" i="11"/>
  <c r="AQ12" i="11"/>
  <c r="AQ11" i="11"/>
  <c r="AQ10" i="11"/>
  <c r="BE54" i="27"/>
  <c r="BE55" i="27"/>
  <c r="BE53" i="27"/>
  <c r="BE52" i="27"/>
  <c r="BE56" i="27"/>
  <c r="AC29" i="11" l="1"/>
  <c r="AC57" i="11"/>
  <c r="AC64" i="11"/>
  <c r="AC106" i="11"/>
  <c r="AC113" i="11"/>
  <c r="AC120" i="11"/>
  <c r="AC127" i="11"/>
  <c r="AC134" i="11"/>
  <c r="AC141" i="11"/>
  <c r="AC15" i="11"/>
  <c r="AC43" i="11"/>
  <c r="J155" i="11"/>
  <c r="AC22" i="11"/>
  <c r="AC50" i="11"/>
  <c r="P155" i="11"/>
  <c r="AC71" i="11"/>
  <c r="AC36" i="11"/>
  <c r="F155" i="11"/>
  <c r="N155" i="11"/>
  <c r="L155" i="11"/>
  <c r="I155" i="11"/>
  <c r="E155" i="11"/>
  <c r="D155" i="11"/>
  <c r="M155" i="11"/>
  <c r="H155" i="11"/>
  <c r="O155" i="11"/>
  <c r="G155" i="11"/>
  <c r="K155" i="11"/>
  <c r="BE57" i="27"/>
  <c r="A65" i="27"/>
  <c r="A23" i="11"/>
  <c r="AQ120" i="11"/>
  <c r="AQ78" i="11"/>
  <c r="AQ22" i="11"/>
  <c r="AQ141" i="11"/>
  <c r="AQ134" i="11"/>
  <c r="AQ113" i="11"/>
  <c r="AQ50" i="11"/>
  <c r="AQ36" i="11"/>
  <c r="AQ29" i="11"/>
  <c r="AQ15" i="11"/>
  <c r="AQ43" i="11"/>
  <c r="AQ57" i="11"/>
  <c r="AQ64" i="11"/>
  <c r="AQ106" i="11"/>
  <c r="AQ127" i="11"/>
  <c r="AQ67" i="11"/>
  <c r="AQ71" i="11" s="1"/>
  <c r="BE21" i="11"/>
  <c r="BE17" i="11"/>
  <c r="BE18" i="11"/>
  <c r="BE60" i="27"/>
  <c r="BE19" i="11"/>
  <c r="BE63" i="27"/>
  <c r="BE59" i="27"/>
  <c r="BE61" i="27"/>
  <c r="BE62" i="27"/>
  <c r="BE20" i="11"/>
  <c r="AN155" i="11" l="1"/>
  <c r="BB155" i="11"/>
  <c r="BA155" i="11"/>
  <c r="AM155" i="11"/>
  <c r="AZ155" i="11"/>
  <c r="AL155" i="11"/>
  <c r="AY155" i="11"/>
  <c r="AK155" i="11"/>
  <c r="AJ155" i="11"/>
  <c r="AX155" i="11"/>
  <c r="BE22" i="11"/>
  <c r="AI155" i="11"/>
  <c r="AW155" i="11"/>
  <c r="AG155" i="11"/>
  <c r="AU155" i="11"/>
  <c r="AV155" i="11"/>
  <c r="AH155" i="11"/>
  <c r="AT155" i="11"/>
  <c r="AF155" i="11"/>
  <c r="AE155" i="11"/>
  <c r="AS155" i="11"/>
  <c r="AD155" i="11"/>
  <c r="AR155" i="11"/>
  <c r="BE64" i="27"/>
  <c r="A72" i="27"/>
  <c r="A30" i="11"/>
  <c r="BE69" i="27"/>
  <c r="BE68" i="27"/>
  <c r="BE27" i="11"/>
  <c r="BE67" i="27"/>
  <c r="BE66" i="27"/>
  <c r="BE28" i="11"/>
  <c r="BE24" i="11"/>
  <c r="BE26" i="11"/>
  <c r="BE70" i="27"/>
  <c r="BE25" i="11"/>
  <c r="BE29" i="11" l="1"/>
  <c r="BE71" i="27"/>
  <c r="A79" i="27"/>
  <c r="A37" i="11"/>
  <c r="BE33" i="11"/>
  <c r="BE34" i="11"/>
  <c r="BE32" i="11"/>
  <c r="BE31" i="11"/>
  <c r="BE35" i="11"/>
  <c r="BE36" i="11" l="1"/>
  <c r="A86" i="27"/>
  <c r="A44" i="11"/>
  <c r="BE40" i="11"/>
  <c r="BE38" i="11"/>
  <c r="BE41" i="11"/>
  <c r="BE39" i="11"/>
  <c r="BE42" i="11"/>
  <c r="BE43" i="11" l="1"/>
  <c r="A93" i="27"/>
  <c r="A51" i="11"/>
  <c r="BE47" i="11"/>
  <c r="BE49" i="11"/>
  <c r="BE46" i="11"/>
  <c r="BE45" i="11"/>
  <c r="BE48" i="11"/>
  <c r="BE50" i="11" l="1"/>
  <c r="A100" i="27"/>
  <c r="A58" i="11"/>
  <c r="C99" i="11"/>
  <c r="AC99" i="11" s="1"/>
  <c r="C85" i="11"/>
  <c r="AC85" i="11" s="1"/>
  <c r="AQ94" i="11"/>
  <c r="AQ99" i="11" s="1"/>
  <c r="BE53" i="11"/>
  <c r="BE55" i="11"/>
  <c r="BE97" i="27"/>
  <c r="BE96" i="27"/>
  <c r="BE94" i="27"/>
  <c r="BE95" i="27"/>
  <c r="BE52" i="11"/>
  <c r="BE98" i="27"/>
  <c r="BE54" i="11"/>
  <c r="BE56" i="11"/>
  <c r="BE57" i="11" l="1"/>
  <c r="BE82" i="27"/>
  <c r="BE80" i="27"/>
  <c r="BE81" i="27"/>
  <c r="BE84" i="27"/>
  <c r="BE83" i="27"/>
  <c r="BE99" i="27"/>
  <c r="BE85" i="27" s="1"/>
  <c r="A107" i="27"/>
  <c r="A65" i="11"/>
  <c r="AQ80" i="11"/>
  <c r="AQ85" i="11" s="1"/>
  <c r="BE59" i="11"/>
  <c r="BE104" i="27"/>
  <c r="BE101" i="27"/>
  <c r="BE61" i="11"/>
  <c r="BE62" i="11"/>
  <c r="BE105" i="27"/>
  <c r="BE103" i="27"/>
  <c r="BE63" i="11"/>
  <c r="BE60" i="11"/>
  <c r="BE102" i="27"/>
  <c r="BE64" i="11" l="1"/>
  <c r="BE115" i="27"/>
  <c r="BE117" i="27"/>
  <c r="BE119" i="27"/>
  <c r="BE116" i="27"/>
  <c r="BE118" i="27"/>
  <c r="BE106" i="27"/>
  <c r="A114" i="27"/>
  <c r="A72" i="11"/>
  <c r="A79" i="11" s="1"/>
  <c r="A86" i="11" s="1"/>
  <c r="A93" i="11" s="1"/>
  <c r="BE69" i="11"/>
  <c r="BE70" i="11"/>
  <c r="BE109" i="27"/>
  <c r="BE108" i="27"/>
  <c r="BE111" i="27"/>
  <c r="BE66" i="11"/>
  <c r="BE112" i="27"/>
  <c r="BE68" i="11"/>
  <c r="BE67" i="11"/>
  <c r="BE110" i="27"/>
  <c r="BE71" i="11" l="1"/>
  <c r="BE113" i="27"/>
  <c r="A121" i="27"/>
  <c r="A100" i="11"/>
  <c r="BE98" i="11"/>
  <c r="BE96" i="11"/>
  <c r="BE97" i="11"/>
  <c r="BE95" i="11"/>
  <c r="BE94" i="11"/>
  <c r="BE83" i="11" l="1"/>
  <c r="BE80" i="11"/>
  <c r="BE99" i="11"/>
  <c r="BE82" i="11"/>
  <c r="BE84" i="11"/>
  <c r="BE81" i="11"/>
  <c r="BE120" i="27"/>
  <c r="A128" i="27"/>
  <c r="A107" i="11"/>
  <c r="BE103" i="11"/>
  <c r="BE122" i="27"/>
  <c r="BE102" i="11"/>
  <c r="BE101" i="11"/>
  <c r="BE104" i="11"/>
  <c r="BE105" i="11"/>
  <c r="BE123" i="27"/>
  <c r="BE106" i="11" l="1"/>
  <c r="BE120" i="11" s="1"/>
  <c r="BE115" i="11"/>
  <c r="BE116" i="11"/>
  <c r="BE119" i="11"/>
  <c r="BE117" i="11"/>
  <c r="BE118" i="11"/>
  <c r="BE85" i="11"/>
  <c r="BE127" i="27"/>
  <c r="A135" i="27"/>
  <c r="A114" i="11"/>
  <c r="A121" i="11" s="1"/>
  <c r="BE130" i="27"/>
  <c r="BE129" i="27"/>
  <c r="BE131" i="27"/>
  <c r="BE108" i="11"/>
  <c r="BE133" i="27"/>
  <c r="BE132" i="27"/>
  <c r="BE109" i="11"/>
  <c r="BE111" i="11"/>
  <c r="BE112" i="11"/>
  <c r="BE110" i="11"/>
  <c r="BE113" i="11" l="1"/>
  <c r="BE134" i="27"/>
  <c r="A128" i="11"/>
  <c r="BE137" i="27"/>
  <c r="BE123" i="11"/>
  <c r="BE136" i="27"/>
  <c r="BE139" i="27"/>
  <c r="BE138" i="27"/>
  <c r="BE122" i="11"/>
  <c r="BE140" i="27"/>
  <c r="BE127" i="11" l="1"/>
  <c r="BE141" i="27"/>
  <c r="A135" i="11"/>
  <c r="BE133" i="11"/>
  <c r="BE132" i="11"/>
  <c r="BE130" i="11"/>
  <c r="BE131" i="11"/>
  <c r="BE129" i="11"/>
  <c r="BE134" i="11" l="1"/>
  <c r="BE139" i="11"/>
  <c r="BE138" i="11"/>
  <c r="BE136" i="11"/>
  <c r="BE137" i="11"/>
  <c r="BE140" i="11"/>
  <c r="BE141" i="11" l="1"/>
</calcChain>
</file>

<file path=xl/sharedStrings.xml><?xml version="1.0" encoding="utf-8"?>
<sst xmlns="http://schemas.openxmlformats.org/spreadsheetml/2006/main" count="30641" uniqueCount="702">
  <si>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</si>
  <si>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</si>
  <si>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</si>
  <si>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</si>
  <si>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</si>
  <si>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</si>
  <si>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</si>
  <si>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</si>
  <si>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</si>
  <si>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</si>
  <si>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</si>
  <si>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</si>
  <si>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</si>
  <si>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</si>
  <si>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</si>
  <si>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</si>
  <si>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</si>
  <si>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</si>
  <si>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</si>
  <si>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</si>
  <si>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</si>
  <si>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</si>
  <si>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</si>
  <si>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</si>
  <si>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</si>
  <si>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</si>
  <si>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</si>
  <si>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</si>
  <si>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</si>
  <si>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</si>
  <si>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</si>
  <si>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</si>
  <si>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</si>
  <si>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</si>
  <si>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</si>
  <si>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</si>
  <si>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</si>
  <si>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</si>
  <si>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</si>
  <si>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</si>
  <si>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</si>
  <si>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</si>
  <si>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</si>
  <si>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</si>
  <si>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</si>
  <si>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</si>
  <si>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</si>
  <si>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</si>
  <si>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</si>
  <si>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</si>
  <si>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</si>
  <si>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</si>
  <si>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</si>
  <si>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</si>
  <si>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</si>
  <si>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</si>
  <si>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</si>
  <si>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</si>
  <si>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</si>
  <si>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</si>
  <si>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</si>
  <si>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</si>
  <si>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</si>
  <si>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</si>
  <si>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</si>
  <si>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</si>
  <si>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</si>
  <si>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</si>
  <si>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</si>
  <si>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</si>
  <si>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</si>
  <si>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</si>
  <si>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</si>
  <si>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</si>
  <si>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</si>
  <si>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</si>
  <si>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</si>
  <si>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</si>
  <si>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</si>
  <si>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</si>
  <si>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</si>
  <si>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</si>
  <si>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</si>
  <si>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</si>
  <si>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</si>
  <si>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</si>
  <si>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</si>
  <si>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</si>
  <si>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</si>
  <si>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</si>
  <si>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</si>
  <si>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</si>
  <si>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</si>
  <si>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</si>
  <si>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</si>
  <si>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</si>
  <si>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</si>
  <si>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</si>
  <si>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</si>
  <si>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</si>
  <si>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</si>
  <si>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</si>
  <si>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</si>
  <si>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</si>
  <si>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</si>
  <si>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</si>
  <si>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</si>
  <si>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</si>
  <si>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</si>
  <si>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</si>
  <si>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</si>
  <si>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</si>
  <si>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</si>
  <si>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</si>
  <si>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</si>
  <si>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</si>
  <si>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</si>
  <si>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</si>
  <si>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</si>
  <si>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</si>
  <si>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</si>
  <si>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</si>
  <si>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</si>
  <si>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</si>
  <si>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</si>
  <si>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</si>
  <si>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</si>
  <si>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</si>
  <si>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</si>
  <si>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</si>
  <si>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</si>
  <si>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</si>
  <si>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</si>
  <si>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</si>
  <si>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</si>
  <si>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</si>
  <si>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</si>
  <si>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</si>
  <si>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</si>
  <si>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</si>
  <si>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</si>
  <si>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</si>
  <si>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</si>
  <si>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</si>
  <si>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</si>
  <si>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</si>
  <si>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</si>
  <si>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</si>
  <si>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</si>
  <si>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</si>
  <si>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</si>
  <si>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</si>
  <si>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</si>
  <si>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</si>
  <si>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</si>
  <si>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</si>
  <si>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</si>
  <si>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</si>
  <si>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</si>
  <si>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</si>
  <si>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</si>
  <si>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</si>
  <si>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</si>
  <si>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</si>
  <si>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</si>
  <si>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</si>
  <si>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</si>
  <si>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</si>
  <si>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</si>
  <si>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</si>
  <si>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</si>
  <si>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</si>
  <si>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</si>
  <si>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</si>
  <si>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</si>
  <si>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</si>
  <si>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</si>
  <si>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</si>
  <si>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</si>
  <si>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</si>
  <si>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</si>
  <si>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</si>
  <si>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</si>
  <si>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</si>
  <si>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</si>
  <si>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</si>
  <si>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</si>
  <si>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</si>
  <si>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</si>
  <si>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</si>
  <si>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</si>
  <si>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</si>
  <si>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</si>
  <si>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</si>
  <si>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</si>
  <si>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</si>
  <si>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</si>
  <si>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</si>
  <si>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</si>
  <si>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</si>
  <si>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</si>
  <si>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</si>
  <si>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</si>
  <si>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</si>
  <si>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</si>
  <si>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</si>
  <si>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</si>
  <si>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</si>
  <si>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</si>
  <si>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</si>
  <si>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</si>
  <si>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</si>
  <si>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</si>
  <si>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</si>
  <si>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</si>
  <si>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</si>
  <si>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</si>
  <si>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</si>
  <si>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</si>
  <si>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</si>
  <si>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</si>
  <si>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</si>
  <si>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</si>
  <si>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</si>
  <si>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</si>
  <si>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</si>
  <si>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</si>
  <si>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</si>
  <si>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</si>
  <si>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</si>
  <si>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</si>
  <si>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</si>
  <si>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</si>
  <si>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</si>
  <si>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</si>
  <si>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</si>
  <si>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</si>
  <si>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</si>
  <si>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</si>
  <si>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</si>
  <si>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</si>
  <si>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</si>
  <si>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</si>
  <si>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</si>
  <si>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</si>
  <si>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</si>
  <si>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</si>
  <si>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</si>
  <si>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</si>
  <si>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</si>
  <si>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</si>
  <si>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</si>
  <si>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</si>
  <si>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</si>
  <si>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</si>
  <si>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</si>
  <si>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</si>
  <si>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</si>
  <si>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</si>
  <si>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</si>
  <si>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</si>
  <si>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</si>
  <si>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</si>
  <si>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</si>
  <si>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</si>
  <si>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</si>
  <si>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</si>
  <si>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</si>
  <si>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</si>
  <si>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</si>
  <si>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</si>
  <si>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</si>
  <si>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</si>
  <si>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</si>
  <si>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</si>
  <si>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</si>
  <si>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</si>
  <si>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</si>
  <si>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</si>
  <si>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</si>
  <si>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</si>
  <si>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</si>
  <si>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</si>
  <si>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</si>
  <si>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</si>
  <si>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</si>
  <si>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</si>
  <si>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</si>
  <si>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</si>
  <si>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</si>
  <si>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</si>
  <si>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</si>
  <si>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</si>
  <si>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</si>
  <si>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</si>
  <si>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</si>
  <si>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</si>
  <si>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</si>
  <si>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</si>
  <si>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</si>
  <si>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</si>
  <si>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</si>
  <si>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</si>
  <si>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</si>
  <si>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</si>
  <si>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</si>
  <si>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</si>
  <si>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</si>
  <si>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</si>
  <si>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</si>
  <si>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</si>
  <si>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</si>
  <si>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</si>
  <si>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</si>
  <si>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</si>
  <si>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</si>
  <si>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</si>
  <si>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</si>
  <si>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</si>
  <si>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</si>
  <si>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</si>
  <si>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</si>
  <si>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</si>
  <si>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</si>
  <si>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</si>
  <si>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</si>
  <si>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</si>
  <si>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</si>
  <si>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</si>
  <si>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</si>
  <si>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</si>
  <si>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</si>
  <si>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</si>
  <si>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</si>
  <si>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</si>
  <si>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</si>
  <si>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</si>
  <si>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</si>
  <si>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</si>
  <si>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</si>
  <si>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</si>
  <si>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</si>
  <si>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</si>
  <si>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</si>
  <si>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</si>
  <si>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</si>
  <si>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</si>
  <si>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</si>
  <si>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</si>
  <si>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</si>
  <si>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</si>
  <si>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</si>
  <si>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</si>
  <si>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</si>
  <si>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</si>
  <si>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</si>
  <si>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</si>
  <si>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</si>
  <si>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</si>
  <si>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</si>
  <si>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</si>
  <si>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</si>
  <si>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</si>
  <si>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</si>
  <si>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</si>
  <si>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</si>
  <si>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</si>
  <si>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</si>
  <si>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</si>
  <si>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</si>
  <si>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</si>
  <si>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</si>
  <si>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</si>
  <si>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</si>
  <si>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</si>
  <si>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</si>
  <si>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</si>
  <si>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</si>
  <si>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</si>
  <si>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</si>
  <si>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</si>
  <si>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</si>
  <si>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</si>
  <si>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</si>
  <si>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</si>
  <si>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</si>
  <si>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</si>
  <si>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</si>
  <si>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</si>
  <si>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</si>
  <si>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</si>
  <si>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</si>
  <si>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</si>
  <si>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</si>
  <si>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</si>
  <si>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</si>
  <si>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</si>
  <si>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</si>
  <si>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</si>
  <si>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</si>
  <si>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</si>
  <si>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</si>
  <si>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</si>
  <si>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</si>
  <si>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</si>
  <si>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</si>
  <si>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</si>
  <si>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</si>
  <si>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</si>
  <si>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</si>
  <si>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</si>
  <si>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</si>
  <si>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</si>
  <si>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</si>
  <si>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</si>
  <si>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</si>
  <si>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</si>
  <si>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</si>
  <si>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</si>
  <si>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</si>
  <si>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</si>
  <si>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</si>
  <si>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</si>
  <si>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</si>
  <si>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</si>
  <si>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</si>
  <si>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</si>
  <si>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</si>
  <si>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</si>
  <si>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</si>
  <si>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</si>
  <si>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</si>
  <si>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</si>
  <si>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</si>
  <si>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</si>
  <si>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</si>
  <si>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</si>
  <si>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</si>
  <si>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</si>
  <si>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</si>
  <si>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</si>
  <si>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</si>
  <si>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</si>
  <si>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</si>
  <si>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</si>
  <si>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</si>
  <si>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</si>
  <si>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</si>
  <si>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</si>
  <si>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</si>
  <si>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</si>
  <si>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</si>
  <si>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</si>
  <si>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</si>
  <si>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</si>
  <si>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</si>
  <si>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</si>
  <si>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</si>
  <si>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</si>
  <si>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</si>
  <si>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</si>
  <si>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</si>
  <si>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</si>
  <si>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</si>
  <si>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</si>
  <si>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</si>
  <si>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</si>
  <si>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</si>
  <si>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</si>
  <si>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</si>
  <si>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</si>
  <si>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</si>
  <si>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</si>
  <si>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</si>
  <si>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</si>
  <si>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</si>
  <si>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</si>
  <si>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</si>
  <si>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</si>
  <si>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</si>
  <si>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</si>
  <si>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</si>
  <si>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</si>
  <si>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</si>
  <si>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</si>
  <si>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</si>
  <si>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</si>
  <si>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</si>
  <si>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</si>
  <si>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</si>
  <si>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</si>
  <si>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</si>
  <si>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</si>
  <si>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</si>
  <si>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</si>
  <si>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</si>
  <si>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</si>
  <si>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</si>
  <si>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</si>
  <si>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</si>
  <si>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</si>
  <si>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</si>
  <si>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</si>
  <si>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</si>
  <si>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</si>
  <si>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</si>
  <si>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</si>
  <si>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</si>
  <si>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</si>
  <si>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</si>
  <si>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</si>
  <si>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</si>
  <si>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</si>
  <si>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</si>
  <si>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</si>
  <si>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</si>
  <si>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</si>
  <si>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</si>
  <si>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</si>
  <si>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</si>
  <si>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</si>
  <si>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</si>
  <si>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</si>
  <si>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</si>
  <si>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</si>
  <si>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</si>
  <si>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</si>
  <si>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</si>
  <si>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</si>
  <si>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</si>
  <si>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</si>
  <si>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</si>
  <si>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</si>
  <si>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</si>
  <si>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</si>
  <si>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</si>
  <si>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</si>
  <si>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</si>
  <si>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</si>
  <si>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</si>
  <si>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</si>
  <si>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</si>
  <si>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</si>
  <si>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</si>
  <si>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</si>
  <si>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</si>
  <si>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</si>
  <si>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</si>
  <si>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</si>
  <si>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</si>
  <si>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</si>
  <si>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</si>
  <si>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</si>
  <si>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</si>
  <si>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</si>
  <si>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</si>
  <si>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</si>
  <si>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</si>
  <si>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</si>
  <si>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</si>
  <si>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</si>
  <si>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</si>
  <si>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</si>
  <si>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</si>
  <si>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</si>
  <si>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</si>
  <si>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</si>
  <si>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</si>
  <si>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</si>
  <si>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</si>
  <si>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</si>
  <si>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</si>
  <si>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</si>
  <si>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</si>
  <si>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</si>
  <si>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</si>
  <si>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</si>
  <si>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</si>
  <si>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</si>
  <si>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</si>
  <si>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</si>
  <si>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</si>
  <si>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</si>
  <si>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</si>
  <si>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</si>
  <si>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</si>
  <si>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</si>
  <si>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</si>
  <si>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</si>
  <si>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</si>
  <si>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</si>
  <si>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</si>
  <si>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</si>
  <si>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</si>
  <si>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</si>
  <si>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</si>
  <si>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</si>
  <si>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</si>
  <si>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</si>
  <si>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</si>
  <si>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</si>
  <si>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</si>
  <si>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</si>
  <si>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</si>
  <si>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</si>
  <si>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</si>
  <si>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</si>
  <si>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</si>
  <si>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</si>
  <si>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</si>
  <si>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</si>
  <si>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</si>
  <si>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</si>
  <si>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</si>
  <si>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</si>
  <si>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</si>
  <si>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</si>
  <si>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</si>
  <si>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</si>
  <si>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</si>
  <si>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</si>
  <si>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</si>
  <si>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</si>
  <si>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</si>
  <si>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</si>
  <si>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</si>
  <si>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</si>
  <si>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</si>
  <si>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</si>
  <si>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</si>
  <si>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</si>
  <si>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</si>
  <si>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</si>
  <si>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</si>
  <si>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</si>
  <si>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</si>
  <si>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</si>
  <si>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</si>
  <si>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</si>
  <si>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</si>
  <si>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</si>
  <si>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</si>
  <si>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</si>
  <si>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</si>
  <si>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</si>
  <si>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</si>
  <si>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</si>
  <si>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</si>
  <si>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</si>
  <si>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</si>
  <si>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</si>
  <si>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</si>
  <si>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</si>
  <si>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</si>
  <si>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</si>
  <si>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</si>
  <si>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</si>
  <si>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</si>
  <si>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</si>
  <si>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</si>
  <si>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</si>
  <si>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</si>
  <si>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</si>
  <si>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</si>
  <si>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</si>
  <si>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</si>
  <si>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</si>
  <si>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</si>
  <si>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</si>
  <si>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</si>
  <si>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</si>
  <si>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</si>
  <si>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</si>
  <si>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</si>
  <si>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</si>
  <si>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</si>
  <si>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</si>
  <si>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</si>
  <si>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</si>
  <si>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</si>
  <si>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</si>
  <si>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</si>
  <si>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</si>
  <si>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</si>
  <si>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</si>
  <si>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</si>
  <si>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</si>
  <si>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</si>
  <si>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</si>
  <si>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</si>
  <si>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</si>
  <si>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</si>
  <si>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</si>
  <si>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</si>
  <si>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</si>
  <si>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</si>
  <si>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</si>
  <si>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</si>
  <si>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</si>
  <si>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</si>
  <si>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</si>
  <si>
    <t xml:space="preserve">MARCH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</si>
</sst>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5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5" xfId="0" applyNumberFormat="1" applyFont="1" applyBorder="1" applyAlignment="1">
      <alignment horizontal="center"/>
    </xf>
    <xf numFmtId="38" fontId="4" fillId="0" borderId="64" xfId="0" applyNumberFormat="1" applyFont="1" applyBorder="1"/>
    <xf numFmtId="3" fontId="0" fillId="0" borderId="0" xfId="0" applyNumberFormat="1"/>
    <xf numFmtId="6" fontId="0" fillId="0" borderId="0" xfId="0" applyNumberFormat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92.395647569443" createdVersion="6" refreshedVersion="6" minRefreshableVersion="3" recordCount="259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3-28T00:00:00" count="27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21-03-27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95.387354513892" createdVersion="6" refreshedVersion="6" minRefreshableVersion="3" recordCount="353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14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13.433106944445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4-25T00:00:00" count="52">
        <d v="2021-04-24T00:00:00"/>
        <m/>
        <d v="2020-10-24T00:00:00" u="1"/>
        <d v="2020-07-18T00:00:00" u="1"/>
        <d v="2021-03-27T00:00:00" u="1"/>
        <d v="2021-01-02T00:00:00" u="1"/>
        <d v="2020-09-19T00:00:00" u="1"/>
        <d v="2020-06-13T00:00:00" u="1"/>
        <d v="2020-11-28T00:00:00" u="1"/>
        <d v="2020-08-22T00:00:00" u="1"/>
        <d v="2020-05-16T00:00:00" u="1"/>
        <d v="2020-12-05T00:00:00" u="1"/>
        <d v="2021-02-06T00:00:00" u="1"/>
        <d v="2020-10-31T00:00:00" u="1"/>
        <d v="2020-07-25T00:00:00" u="1"/>
        <d v="2021-01-09T00:00:00" u="1"/>
        <d v="2020-09-26T00:00:00" u="1"/>
        <d v="2021-04-03T00:00:00" u="1"/>
        <d v="2020-06-20T00:00:00" u="1"/>
        <d v="2020-10-03T00:00:00" u="1"/>
        <d v="2020-08-29T00:00:00" u="1"/>
        <d v="2021-03-06T00:00:00" u="1"/>
        <d v="2020-05-23T00:00:00" u="1"/>
        <d v="2020-12-12T00:00:00" u="1"/>
        <d v="2021-02-13T00:00:00" u="1"/>
        <d v="2021-01-16T00:00:00" u="1"/>
        <d v="2020-11-07T00:00:00" u="1"/>
        <d v="2020-08-01T00:00:00" u="1"/>
        <d v="2021-04-10T00:00:00" u="1"/>
        <d v="2020-06-27T00:00:00" u="1"/>
        <d v="2020-10-10T00:00:00" u="1"/>
        <d v="2020-07-04T00:00:00" u="1"/>
        <d v="2021-03-13T00:00:00" u="1"/>
        <d v="2020-05-30T00:00:00" u="1"/>
        <d v="2020-12-19T00:00:00" u="1"/>
        <d v="2021-02-20T00:00:00" u="1"/>
        <d v="2020-09-05T00:00:00" u="1"/>
        <d v="2021-01-23T00:00:00" u="1"/>
        <d v="2020-04-25T00:00:00" u="1"/>
        <d v="2020-11-14T00:00:00" u="1"/>
        <d v="2020-08-08T00:00:00" u="1"/>
        <d v="2021-04-17T00:00:00" u="1"/>
        <d v="2020-10-17T00:00:00" u="1"/>
        <d v="2020-07-11T00:00:00" u="1"/>
        <d v="2021-03-20T00:00:00" u="1"/>
        <d v="2020-12-26T00:00:00" u="1"/>
        <d v="2021-02-27T00:00:00" u="1"/>
        <d v="2020-09-12T00:00:00" u="1"/>
        <d v="2020-06-06T00:00:00" u="1"/>
        <d v="2021-01-30T00:00:00" u="1"/>
        <d v="2020-11-21T00:00:00" u="1"/>
        <d v="2020-08-15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3049927"/>
    </cacheField>
    <cacheField name="TRIM_CAT" numFmtId="0">
      <sharedItems containsBlank="1" count="7">
        <s v="Residential"/>
        <s v="OTHER"/>
        <s v="Small C&amp;I"/>
        <s v="Large C&amp;I"/>
        <s v="Medium C&amp;I"/>
        <s v="Low Income Residential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9"/>
    <x v="23"/>
    <n v="49"/>
    <x v="0"/>
    <n v="57321177.200000003"/>
  </r>
  <r>
    <x v="9"/>
    <x v="23"/>
    <n v="49"/>
    <x v="1"/>
    <n v="3150360.98"/>
  </r>
  <r>
    <x v="9"/>
    <x v="23"/>
    <n v="49"/>
    <x v="2"/>
    <n v="11695611.050000001"/>
  </r>
  <r>
    <x v="9"/>
    <x v="23"/>
    <n v="49"/>
    <x v="3"/>
    <n v="19983619.93"/>
  </r>
  <r>
    <x v="9"/>
    <x v="23"/>
    <n v="49"/>
    <x v="4"/>
    <n v="25225636.960000001"/>
  </r>
  <r>
    <x v="9"/>
    <x v="23"/>
    <n v="49"/>
    <x v="5"/>
    <n v="37205.480000000003"/>
  </r>
  <r>
    <x v="9"/>
    <x v="23"/>
    <n v="49"/>
    <x v="6"/>
    <n v="42093415.75"/>
  </r>
  <r>
    <x v="9"/>
    <x v="23"/>
    <n v="49"/>
    <x v="7"/>
    <n v="1979760.57"/>
  </r>
  <r>
    <x v="9"/>
    <x v="23"/>
    <n v="49"/>
    <x v="8"/>
    <n v="6075236.54"/>
  </r>
  <r>
    <x v="9"/>
    <x v="23"/>
    <n v="49"/>
    <x v="9"/>
    <n v="7794204.3600000003"/>
  </r>
  <r>
    <x v="9"/>
    <x v="23"/>
    <n v="49"/>
    <x v="10"/>
    <n v="6860468.6699999999"/>
  </r>
  <r>
    <x v="9"/>
    <x v="23"/>
    <n v="49"/>
    <x v="11"/>
    <n v="1853.45"/>
  </r>
  <r>
    <x v="10"/>
    <x v="23"/>
    <n v="49"/>
    <x v="0"/>
    <n v="61620218.119999997"/>
  </r>
  <r>
    <x v="10"/>
    <x v="23"/>
    <n v="49"/>
    <x v="1"/>
    <n v="3067578.62"/>
  </r>
  <r>
    <x v="10"/>
    <x v="23"/>
    <n v="49"/>
    <x v="2"/>
    <n v="12694277.310000001"/>
  </r>
  <r>
    <x v="10"/>
    <x v="23"/>
    <n v="49"/>
    <x v="3"/>
    <n v="21215270.329999998"/>
  </r>
  <r>
    <x v="10"/>
    <x v="23"/>
    <n v="49"/>
    <x v="4"/>
    <n v="24691259.059999999"/>
  </r>
  <r>
    <x v="10"/>
    <x v="23"/>
    <n v="49"/>
    <x v="5"/>
    <n v="54017.37"/>
  </r>
  <r>
    <x v="10"/>
    <x v="23"/>
    <n v="49"/>
    <x v="6"/>
    <n v="44552787.350000001"/>
  </r>
  <r>
    <x v="10"/>
    <x v="23"/>
    <n v="49"/>
    <x v="7"/>
    <n v="1937584.36"/>
  </r>
  <r>
    <x v="10"/>
    <x v="23"/>
    <n v="49"/>
    <x v="8"/>
    <n v="7325644.3099999996"/>
  </r>
  <r>
    <x v="10"/>
    <x v="23"/>
    <n v="49"/>
    <x v="9"/>
    <n v="9117029.9100000001"/>
  </r>
  <r>
    <x v="10"/>
    <x v="23"/>
    <n v="49"/>
    <x v="10"/>
    <n v="6611908.4299999997"/>
  </r>
  <r>
    <x v="10"/>
    <x v="23"/>
    <n v="49"/>
    <x v="11"/>
    <n v="1983.24"/>
  </r>
  <r>
    <x v="11"/>
    <x v="23"/>
    <n v="49"/>
    <x v="0"/>
    <n v="450171"/>
  </r>
  <r>
    <x v="11"/>
    <x v="23"/>
    <n v="49"/>
    <x v="1"/>
    <n v="34522"/>
  </r>
  <r>
    <x v="11"/>
    <x v="23"/>
    <n v="49"/>
    <x v="2"/>
    <n v="60847"/>
  </r>
  <r>
    <x v="11"/>
    <x v="23"/>
    <n v="49"/>
    <x v="3"/>
    <n v="11555"/>
  </r>
  <r>
    <x v="11"/>
    <x v="23"/>
    <n v="49"/>
    <x v="4"/>
    <n v="1653"/>
  </r>
  <r>
    <x v="11"/>
    <x v="23"/>
    <n v="49"/>
    <x v="5"/>
    <n v="8"/>
  </r>
  <r>
    <x v="11"/>
    <x v="23"/>
    <n v="49"/>
    <x v="6"/>
    <n v="245426"/>
  </r>
  <r>
    <x v="11"/>
    <x v="23"/>
    <n v="49"/>
    <x v="7"/>
    <n v="24214"/>
  </r>
  <r>
    <x v="11"/>
    <x v="23"/>
    <n v="49"/>
    <x v="8"/>
    <n v="21648"/>
  </r>
  <r>
    <x v="11"/>
    <x v="23"/>
    <n v="49"/>
    <x v="9"/>
    <n v="6216"/>
  </r>
  <r>
    <x v="11"/>
    <x v="23"/>
    <n v="49"/>
    <x v="10"/>
    <n v="1019"/>
  </r>
  <r>
    <x v="11"/>
    <x v="23"/>
    <n v="49"/>
    <x v="11"/>
    <n v="35"/>
  </r>
  <r>
    <x v="12"/>
    <x v="23"/>
    <n v="49"/>
    <x v="2"/>
    <n v="3"/>
  </r>
  <r>
    <x v="12"/>
    <x v="23"/>
    <n v="49"/>
    <x v="3"/>
    <n v="2"/>
  </r>
  <r>
    <x v="12"/>
    <x v="23"/>
    <n v="49"/>
    <x v="8"/>
    <n v="8"/>
  </r>
  <r>
    <x v="12"/>
    <x v="23"/>
    <n v="49"/>
    <x v="9"/>
    <n v="3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0"/>
    <s v="NARRAGANSETT ELECTRIC"/>
    <x v="3"/>
    <x v="2"/>
    <s v="MARCH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0206"/>
    <n v="45266119"/>
    <n v="192549603"/>
    <x v="0"/>
  </r>
  <r>
    <x v="0"/>
    <s v="NARRAGANSETT ELECTRIC"/>
    <x v="3"/>
    <x v="2"/>
    <s v="MARCH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17"/>
    <n v="56016"/>
    <n v="411798"/>
    <x v="2"/>
  </r>
  <r>
    <x v="0"/>
    <s v="NARRAGANSETT ELECTRIC"/>
    <x v="3"/>
    <x v="2"/>
    <s v="MARCH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168"/>
    <n v="2473444"/>
    <n v="14261287"/>
    <x v="4"/>
  </r>
  <r>
    <x v="0"/>
    <s v="NARRAGANSETT ELECTRIC"/>
    <x v="3"/>
    <x v="2"/>
    <s v="MARCH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6216"/>
    <n v="23764"/>
    <x v="5"/>
  </r>
  <r>
    <x v="0"/>
    <s v="NARRAGANSETT ELECTRIC"/>
    <x v="3"/>
    <x v="2"/>
    <s v="MARCH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3"/>
    <n v="142"/>
    <n v="508"/>
    <x v="2"/>
  </r>
  <r>
    <x v="0"/>
    <s v="NARRAGANSETT ELECTRIC"/>
    <x v="3"/>
    <x v="2"/>
    <s v="MARCH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797"/>
    <n v="3555"/>
    <x v="2"/>
  </r>
  <r>
    <x v="0"/>
    <s v="NARRAGANSETT ELECTRIC"/>
    <x v="3"/>
    <x v="2"/>
    <s v="MARCH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323"/>
    <n v="16038"/>
    <x v="3"/>
  </r>
  <r>
    <x v="0"/>
    <s v="NARRAGANSETT ELECTRIC"/>
    <x v="3"/>
    <x v="2"/>
    <s v="MARCH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4"/>
    <n v="15116"/>
    <n v="33921"/>
    <x v="3"/>
  </r>
  <r>
    <x v="0"/>
    <s v="NARRAGANSETT ELECTRIC"/>
    <x v="3"/>
    <x v="2"/>
    <s v="MARCH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4398"/>
    <n v="2189079"/>
    <n v="17156621"/>
    <x v="0"/>
  </r>
  <r>
    <x v="0"/>
    <s v="NARRAGANSETT ELECTRIC"/>
    <x v="3"/>
    <x v="2"/>
    <s v="MARCH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24"/>
    <n v="121063"/>
    <n v="1959277"/>
    <x v="4"/>
  </r>
  <r>
    <x v="0"/>
    <s v="NARRAGANSETT ELECTRIC"/>
    <x v="3"/>
    <x v="2"/>
    <s v="MARCH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7173"/>
    <n v="56015"/>
    <x v="2"/>
  </r>
  <r>
    <x v="0"/>
    <s v="NARRAGANSETT ELECTRIC"/>
    <x v="3"/>
    <x v="2"/>
    <s v="MARCH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25"/>
    <n v="7692"/>
    <x v="5"/>
  </r>
  <r>
    <x v="0"/>
    <s v="NARRAGANSETT ELECTRIC"/>
    <x v="3"/>
    <x v="2"/>
    <s v="MARCH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17"/>
    <n v="215381"/>
    <n v="942759"/>
    <x v="0"/>
  </r>
  <r>
    <x v="0"/>
    <s v="NARRAGANSETT ELECTRIC"/>
    <x v="3"/>
    <x v="2"/>
    <s v="MARCH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837"/>
    <n v="4528606"/>
    <n v="41933518"/>
    <x v="2"/>
  </r>
  <r>
    <x v="0"/>
    <s v="NARRAGANSETT ELECTRIC"/>
    <x v="3"/>
    <x v="2"/>
    <s v="MARCH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05"/>
    <n v="1174"/>
    <x v="4"/>
  </r>
  <r>
    <x v="0"/>
    <s v="NARRAGANSETT ELECTRIC"/>
    <x v="3"/>
    <x v="2"/>
    <s v="MARCH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473"/>
    <n v="6822948"/>
    <n v="32069254"/>
    <x v="5"/>
  </r>
  <r>
    <x v="0"/>
    <s v="NARRAGANSETT ELECTRIC"/>
    <x v="3"/>
    <x v="2"/>
    <s v="MARCH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6"/>
    <n v="7130"/>
    <n v="29065"/>
    <x v="2"/>
  </r>
  <r>
    <x v="0"/>
    <s v="NARRAGANSETT ELECTRIC"/>
    <x v="3"/>
    <x v="2"/>
    <s v="MARCH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73"/>
    <n v="400655"/>
    <n v="2129554"/>
    <x v="5"/>
  </r>
  <r>
    <x v="0"/>
    <s v="NARRAGANSETT ELECTRIC"/>
    <x v="3"/>
    <x v="2"/>
    <s v="MARCH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84"/>
    <n v="4021"/>
    <x v="2"/>
  </r>
  <r>
    <x v="0"/>
    <s v="NARRAGANSETT ELECTRIC"/>
    <x v="3"/>
    <x v="2"/>
    <s v="MARCH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85689"/>
    <n v="54467"/>
    <x v="2"/>
  </r>
  <r>
    <x v="0"/>
    <s v="NARRAGANSETT ELECTRIC"/>
    <x v="3"/>
    <x v="2"/>
    <s v="MARCH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869"/>
    <n v="9074"/>
    <x v="1"/>
  </r>
  <r>
    <x v="0"/>
    <s v="NARRAGANSETT ELECTRIC"/>
    <x v="3"/>
    <x v="2"/>
    <s v="MARCH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55862"/>
    <n v="392258"/>
    <x v="1"/>
  </r>
  <r>
    <x v="0"/>
    <s v="NARRAGANSETT ELECTRIC"/>
    <x v="3"/>
    <x v="2"/>
    <s v="MARCH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82"/>
    <n v="3179"/>
    <x v="3"/>
  </r>
  <r>
    <x v="0"/>
    <s v="NARRAGANSETT ELECTRIC"/>
    <x v="3"/>
    <x v="2"/>
    <s v="MARCH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6"/>
    <n v="19056"/>
    <n v="109904"/>
    <x v="3"/>
  </r>
  <r>
    <x v="0"/>
    <s v="NARRAGANSETT ELECTRIC"/>
    <x v="3"/>
    <x v="2"/>
    <s v="MARCH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881"/>
    <n v="4751"/>
    <x v="3"/>
  </r>
  <r>
    <x v="0"/>
    <s v="NARRAGANSETT ELECTRIC"/>
    <x v="3"/>
    <x v="2"/>
    <s v="MARCH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2"/>
    <n v="83532"/>
    <n v="296268"/>
    <x v="3"/>
  </r>
  <r>
    <x v="0"/>
    <s v="NARRAGANSETT ELECTRIC"/>
    <x v="3"/>
    <x v="2"/>
    <s v="MARCH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8"/>
    <n v="1108"/>
    <x v="3"/>
  </r>
  <r>
    <x v="0"/>
    <s v="NARRAGANSETT ELECTRIC"/>
    <x v="3"/>
    <x v="2"/>
    <s v="MARCH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42"/>
    <n v="215"/>
    <x v="3"/>
  </r>
  <r>
    <x v="0"/>
    <s v="NARRAGANSETT ELECTRIC"/>
    <x v="3"/>
    <x v="2"/>
    <s v="MARCH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0"/>
    <n v="767171"/>
    <n v="4115399"/>
    <x v="1"/>
  </r>
  <r>
    <x v="0"/>
    <s v="NARRAGANSETT ELECTRIC"/>
    <x v="3"/>
    <x v="2"/>
    <s v="MARCH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4"/>
    <n v="2219098"/>
    <n v="12095790"/>
    <x v="1"/>
  </r>
  <r>
    <x v="0"/>
    <s v="NARRAGANSETT ELECTRIC"/>
    <x v="3"/>
    <x v="2"/>
    <s v="MARCH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301"/>
    <n v="4249775"/>
    <n v="55649034"/>
    <x v="1"/>
  </r>
  <r>
    <x v="0"/>
    <s v="NARRAGANSETT ELECTRIC"/>
    <x v="3"/>
    <x v="2"/>
    <s v="MARCH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5240691"/>
    <n v="71131305"/>
    <x v="1"/>
  </r>
  <r>
    <x v="0"/>
    <s v="NARRAGANSETT ELECTRIC"/>
    <x v="3"/>
    <x v="2"/>
    <s v="MARCH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6"/>
    <n v="26492"/>
    <n v="226386"/>
    <x v="0"/>
  </r>
  <r>
    <x v="0"/>
    <s v="NARRAGANSETT ELECTRIC"/>
    <x v="3"/>
    <x v="2"/>
    <s v="MARCH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24053"/>
    <n v="1137439"/>
    <x v="1"/>
  </r>
  <r>
    <x v="0"/>
    <s v="NARRAGANSETT ELECTRIC"/>
    <x v="3"/>
    <x v="2"/>
    <s v="MARCH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08"/>
    <n v="1638118"/>
    <n v="13679004"/>
    <x v="2"/>
  </r>
  <r>
    <x v="0"/>
    <s v="NARRAGANSETT ELECTRIC"/>
    <x v="3"/>
    <x v="2"/>
    <s v="MARCH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183"/>
    <n v="75355"/>
    <x v="2"/>
  </r>
  <r>
    <x v="0"/>
    <s v="NARRAGANSETT ELECTRIC"/>
    <x v="3"/>
    <x v="2"/>
    <s v="MARCH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618"/>
    <n v="5625567"/>
    <n v="60355143"/>
    <x v="5"/>
  </r>
  <r>
    <x v="0"/>
    <s v="NARRAGANSETT ELECTRIC"/>
    <x v="3"/>
    <x v="2"/>
    <s v="MARCH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6"/>
    <n v="550"/>
    <n v="2252"/>
    <x v="0"/>
  </r>
  <r>
    <x v="0"/>
    <s v="NARRAGANSETT ELECTRIC"/>
    <x v="3"/>
    <x v="2"/>
    <s v="MARCH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1"/>
    <n v="275871"/>
    <n v="1296287"/>
    <x v="2"/>
  </r>
  <r>
    <x v="0"/>
    <s v="NARRAGANSETT ELECTRIC"/>
    <x v="3"/>
    <x v="2"/>
    <s v="MARCH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"/>
    <n v="225"/>
    <x v="4"/>
  </r>
  <r>
    <x v="0"/>
    <s v="NARRAGANSETT ELECTRIC"/>
    <x v="3"/>
    <x v="2"/>
    <s v="MARCH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73"/>
    <n v="685331"/>
    <n v="3132168"/>
    <x v="5"/>
  </r>
  <r>
    <x v="0"/>
    <s v="NARRAGANSETT ELECTRIC"/>
    <x v="3"/>
    <x v="2"/>
    <s v="MARCH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288"/>
    <n v="98452"/>
    <x v="5"/>
  </r>
  <r>
    <x v="0"/>
    <s v="NARRAGANSETT ELECTRIC"/>
    <x v="3"/>
    <x v="2"/>
    <s v="MARCH  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486"/>
    <n v="388769"/>
    <x v="1"/>
  </r>
  <r>
    <x v="0"/>
    <s v="NARRAGANSETT ELECTRIC"/>
    <x v="3"/>
    <x v="2"/>
    <s v="MARCH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507"/>
    <n v="13664"/>
    <x v="3"/>
  </r>
  <r>
    <x v="0"/>
    <s v="NARRAGANSETT ELECTRIC"/>
    <x v="3"/>
    <x v="2"/>
    <s v="MARCH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911"/>
    <n v="32993"/>
    <x v="3"/>
  </r>
  <r>
    <x v="0"/>
    <s v="NARRAGANSETT ELECTRIC"/>
    <x v="3"/>
    <x v="2"/>
    <s v="MARCH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480336"/>
    <n v="2506686"/>
    <x v="1"/>
  </r>
  <r>
    <x v="0"/>
    <s v="NARRAGANSETT ELECTRIC"/>
    <x v="3"/>
    <x v="2"/>
    <s v="MARCH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2"/>
    <n v="235050"/>
    <n v="1101308"/>
    <x v="1"/>
  </r>
  <r>
    <x v="0"/>
    <s v="NARRAGANSETT ELECTRIC"/>
    <x v="3"/>
    <x v="2"/>
    <s v="MARCH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891963"/>
    <n v="24791265"/>
    <x v="1"/>
  </r>
  <r>
    <x v="0"/>
    <s v="NARRAGANSETT ELECTRIC"/>
    <x v="3"/>
    <x v="2"/>
    <s v="MARCH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5"/>
    <n v="1095934"/>
    <n v="14177998"/>
    <x v="1"/>
  </r>
  <r>
    <x v="0"/>
    <s v="NARRAGANSETT ELECTRIC"/>
    <x v="3"/>
    <x v="2"/>
    <s v="MARCH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"/>
    <n v="0"/>
    <x v="3"/>
  </r>
  <r>
    <x v="0"/>
    <s v="NARRAGANSETT ELECTRIC"/>
    <x v="3"/>
    <x v="2"/>
    <s v="MARCH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9511"/>
    <n v="519497"/>
    <x v="3"/>
  </r>
  <r>
    <x v="0"/>
    <s v="NARRAGANSETT ELECTRIC"/>
    <x v="3"/>
    <x v="2"/>
    <s v="MARCH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49456"/>
    <n v="439050"/>
    <x v="2"/>
  </r>
  <r>
    <x v="0"/>
    <s v="NARRAGANSETT ELECTRIC"/>
    <x v="3"/>
    <x v="2"/>
    <s v="MARCH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79852"/>
    <n v="3894226"/>
    <x v="5"/>
  </r>
  <r>
    <x v="0"/>
    <s v="NARRAGANSETT ELECTRIC"/>
    <x v="3"/>
    <x v="2"/>
    <s v="MARCH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839"/>
    <n v="42338"/>
    <x v="2"/>
  </r>
  <r>
    <x v="0"/>
    <s v="NARRAGANSETT ELECTRIC"/>
    <x v="3"/>
    <x v="2"/>
    <s v="MARCH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62"/>
    <n v="4218"/>
    <x v="3"/>
  </r>
  <r>
    <x v="0"/>
    <s v="NARRAGANSETT ELECTRIC"/>
    <x v="3"/>
    <x v="2"/>
    <s v="MARCH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05"/>
    <n v="4957"/>
    <x v="3"/>
  </r>
  <r>
    <x v="0"/>
    <s v="NARRAGANSETT ELECTRIC"/>
    <x v="3"/>
    <x v="2"/>
    <s v="MARCH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63"/>
    <n v="4071"/>
    <n v="24857"/>
    <x v="3"/>
  </r>
  <r>
    <x v="0"/>
    <s v="NARRAGANSETT ELECTRIC"/>
    <x v="3"/>
    <x v="2"/>
    <s v="MARCH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4"/>
    <n v="362274"/>
    <n v="1060149"/>
    <x v="3"/>
  </r>
  <r>
    <x v="0"/>
    <s v="NARRAGANSETT ELECTRIC"/>
    <x v="3"/>
    <x v="2"/>
    <s v="MARCH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6"/>
    <n v="197498"/>
    <n v="1838306"/>
    <x v="3"/>
  </r>
  <r>
    <x v="0"/>
    <s v="NARRAGANSETT ELECTRIC"/>
    <x v="3"/>
    <x v="2"/>
    <s v="MARCH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779"/>
    <n v="405"/>
    <x v="3"/>
  </r>
  <r>
    <x v="0"/>
    <s v="NARRAGANSETT ELECTRIC"/>
    <x v="3"/>
    <x v="2"/>
    <s v="MARCH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8"/>
    <n v="16573"/>
    <n v="60166"/>
    <x v="3"/>
  </r>
  <r>
    <x v="0"/>
    <s v="NARRAGANSETT ELECTRIC"/>
    <x v="3"/>
    <x v="2"/>
    <s v="MARCH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39640"/>
    <n v="296952"/>
    <x v="3"/>
  </r>
  <r>
    <x v="0"/>
    <s v="NARRAGANSETT ELECTRIC"/>
    <x v="3"/>
    <x v="2"/>
    <s v="MARCH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738"/>
    <n v="3642"/>
    <x v="3"/>
  </r>
  <r>
    <x v="0"/>
    <s v="NARRAGANSETT ELECTRIC"/>
    <x v="3"/>
    <x v="2"/>
    <s v="MARCH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8"/>
    <n v="24497"/>
    <n v="120091"/>
    <x v="3"/>
  </r>
  <r>
    <x v="0"/>
    <s v="NARRAGANSETT ELECTRIC"/>
    <x v="3"/>
    <x v="2"/>
    <s v="MARCH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1792"/>
    <n v="82363"/>
    <x v="2"/>
  </r>
  <r>
    <x v="0"/>
    <s v="NARRAGANSETT ELECTRIC"/>
    <x v="3"/>
    <x v="2"/>
    <s v="MARCH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734"/>
    <n v="3620554"/>
    <n v="15875713"/>
    <x v="0"/>
  </r>
  <r>
    <x v="0"/>
    <s v="NARRAGANSETT ELECTRIC"/>
    <x v="3"/>
    <x v="2"/>
    <s v="MARCH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42"/>
    <n v="556"/>
    <x v="2"/>
  </r>
  <r>
    <x v="0"/>
    <s v="NARRAGANSETT ELECTRIC"/>
    <x v="3"/>
    <x v="2"/>
    <s v="MARCH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33"/>
    <n v="188074"/>
    <n v="1119799"/>
    <x v="4"/>
  </r>
  <r>
    <x v="0"/>
    <s v="NARRAGANSETT ELECTRIC"/>
    <x v="3"/>
    <x v="2"/>
    <s v="MARCH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2"/>
    <n v="609"/>
    <x v="3"/>
  </r>
  <r>
    <x v="0"/>
    <s v="NARRAGANSETT ELECTRIC"/>
    <x v="3"/>
    <x v="2"/>
    <s v="MARCH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491"/>
    <n v="219335"/>
    <n v="1845106"/>
    <x v="0"/>
  </r>
  <r>
    <x v="0"/>
    <s v="NARRAGANSETT ELECTRIC"/>
    <x v="3"/>
    <x v="2"/>
    <s v="MARCH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09"/>
    <n v="5277"/>
    <n v="93415"/>
    <x v="4"/>
  </r>
  <r>
    <x v="0"/>
    <s v="NARRAGANSETT ELECTRIC"/>
    <x v="3"/>
    <x v="2"/>
    <s v="MARCH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174"/>
    <n v="10640"/>
    <x v="13"/>
  </r>
  <r>
    <x v="0"/>
    <s v="NARRAGANSETT ELECTRIC"/>
    <x v="3"/>
    <x v="2"/>
    <s v="MARCH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986"/>
    <n v="1364"/>
    <x v="10"/>
  </r>
  <r>
    <x v="0"/>
    <s v="NARRAGANSETT ELECTRIC"/>
    <x v="3"/>
    <x v="2"/>
    <s v="MARCH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5766"/>
    <n v="864376"/>
    <n v="445055"/>
    <x v="10"/>
  </r>
  <r>
    <x v="0"/>
    <s v="NARRAGANSETT ELECTRIC"/>
    <x v="3"/>
    <x v="2"/>
    <s v="MARCH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6"/>
    <n v="34991"/>
    <n v="26875"/>
    <x v="11"/>
  </r>
  <r>
    <x v="0"/>
    <s v="NARRAGANSETT ELECTRIC"/>
    <x v="3"/>
    <x v="2"/>
    <s v="MARCH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18"/>
    <n v="811"/>
    <x v="9"/>
  </r>
  <r>
    <x v="0"/>
    <s v="NARRAGANSETT ELECTRIC"/>
    <x v="3"/>
    <x v="2"/>
    <s v="MARCH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064"/>
    <n v="5386050"/>
    <n v="3905750"/>
    <x v="8"/>
  </r>
  <r>
    <x v="0"/>
    <s v="NARRAGANSETT ELECTRIC"/>
    <x v="3"/>
    <x v="2"/>
    <s v="MARCH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071"/>
    <n v="4904060"/>
    <n v="4526697"/>
    <x v="6"/>
  </r>
  <r>
    <x v="0"/>
    <s v="NARRAGANSETT ELECTRIC"/>
    <x v="3"/>
    <x v="2"/>
    <s v="MARCH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345467"/>
    <n v="2719905"/>
    <x v="6"/>
  </r>
  <r>
    <x v="0"/>
    <s v="NARRAGANSETT ELECTRIC"/>
    <x v="3"/>
    <x v="2"/>
    <s v="MARCH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71830"/>
    <n v="774455"/>
    <x v="6"/>
  </r>
  <r>
    <x v="0"/>
    <s v="NARRAGANSETT ELECTRIC"/>
    <x v="3"/>
    <x v="2"/>
    <s v="MARCH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4"/>
    <n v="149279"/>
    <n v="140080"/>
    <x v="6"/>
  </r>
  <r>
    <x v="0"/>
    <s v="NARRAGANSETT ELECTRIC"/>
    <x v="3"/>
    <x v="2"/>
    <s v="MARCH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0"/>
    <n v="1000781"/>
    <n v="957826"/>
    <x v="7"/>
  </r>
  <r>
    <x v="0"/>
    <s v="NARRAGANSETT ELECTRIC"/>
    <x v="3"/>
    <x v="2"/>
    <s v="MARCH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1"/>
    <n v="1026323"/>
    <n v="2173915"/>
    <x v="7"/>
  </r>
  <r>
    <x v="0"/>
    <s v="NARRAGANSETT ELECTRIC"/>
    <x v="3"/>
    <x v="2"/>
    <s v="MARCH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557467"/>
    <n v="1191750"/>
    <x v="7"/>
  </r>
  <r>
    <x v="0"/>
    <s v="NARRAGANSETT ELECTRIC"/>
    <x v="3"/>
    <x v="2"/>
    <s v="MARCH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9"/>
    <n v="111476"/>
    <n v="105852"/>
    <x v="7"/>
  </r>
  <r>
    <x v="0"/>
    <s v="NARRAGANSETT ELECTRIC"/>
    <x v="3"/>
    <x v="2"/>
    <s v="MARCH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1911"/>
    <n v="61285"/>
    <x v="7"/>
  </r>
  <r>
    <x v="0"/>
    <s v="NARRAGANSETT ELECTRIC"/>
    <x v="3"/>
    <x v="2"/>
    <s v="MARCH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8486"/>
    <n v="78627"/>
    <x v="7"/>
  </r>
  <r>
    <x v="0"/>
    <s v="NARRAGANSETT ELECTRIC"/>
    <x v="3"/>
    <x v="2"/>
    <s v="MARCH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22415"/>
    <n v="1564686"/>
    <x v="7"/>
  </r>
  <r>
    <x v="0"/>
    <s v="NARRAGANSETT ELECTRIC"/>
    <x v="3"/>
    <x v="2"/>
    <s v="MARCH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9"/>
    <n v="147706"/>
    <n v="162227"/>
    <x v="7"/>
  </r>
  <r>
    <x v="0"/>
    <s v="NARRAGANSETT ELECTRIC"/>
    <x v="3"/>
    <x v="2"/>
    <s v="MARCH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7"/>
    <n v="148788"/>
    <n v="379321"/>
    <x v="7"/>
  </r>
  <r>
    <x v="0"/>
    <s v="NARRAGANSETT ELECTRIC"/>
    <x v="3"/>
    <x v="2"/>
    <s v="MARCH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712"/>
    <n v="32291"/>
    <x v="7"/>
  </r>
  <r>
    <x v="0"/>
    <s v="NARRAGANSETT ELECTRIC"/>
    <x v="3"/>
    <x v="2"/>
    <s v="MARCH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5802"/>
    <n v="0"/>
    <x v="7"/>
  </r>
  <r>
    <x v="0"/>
    <s v="NARRAGANSETT ELECTRIC"/>
    <x v="3"/>
    <x v="2"/>
    <s v="MARCH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768"/>
    <n v="27631"/>
    <x v="7"/>
  </r>
  <r>
    <x v="0"/>
    <s v="NARRAGANSETT ELECTRIC"/>
    <x v="3"/>
    <x v="2"/>
    <s v="MARCH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79175"/>
    <n v="968439"/>
    <x v="7"/>
  </r>
  <r>
    <x v="0"/>
    <s v="NARRAGANSETT ELECTRIC"/>
    <x v="3"/>
    <x v="2"/>
    <s v="MARCH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1340"/>
    <n v="42862"/>
    <x v="7"/>
  </r>
  <r>
    <x v="0"/>
    <s v="NARRAGANSETT ELECTRIC"/>
    <x v="3"/>
    <x v="2"/>
    <s v="MARCH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5328"/>
    <n v="37033"/>
    <x v="7"/>
  </r>
  <r>
    <x v="0"/>
    <s v="NARRAGANSETT ELECTRIC"/>
    <x v="3"/>
    <x v="2"/>
    <s v="MARCH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50"/>
    <n v="1"/>
    <x v="3"/>
  </r>
  <r>
    <x v="0"/>
    <s v="NARRAGANSETT ELECTRIC"/>
    <x v="3"/>
    <x v="2"/>
    <s v="MARCH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745345"/>
    <n v="0"/>
    <x v="9"/>
  </r>
  <r>
    <x v="0"/>
    <s v="NARRAGANSETT ELECTRIC"/>
    <x v="3"/>
    <x v="2"/>
    <s v="MARCH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57091"/>
    <n v="0"/>
    <x v="9"/>
  </r>
  <r>
    <x v="0"/>
    <s v="NARRAGANSETT ELECTRIC"/>
    <x v="3"/>
    <x v="2"/>
    <s v="MARCH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85466"/>
    <n v="133384"/>
    <x v="7"/>
  </r>
  <r>
    <x v="0"/>
    <s v="NARRAGANSETT ELECTRIC"/>
    <x v="3"/>
    <x v="2"/>
    <s v="MARCH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1632"/>
    <n v="402690"/>
    <x v="7"/>
  </r>
  <r>
    <x v="0"/>
    <s v="NARRAGANSETT ELECTRIC"/>
    <x v="3"/>
    <x v="2"/>
    <s v="MARCH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2"/>
    <s v="MARCH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75962"/>
    <n v="520851"/>
    <x v="7"/>
  </r>
  <r>
    <x v="0"/>
    <s v="NARRAGANSETT ELECTRIC"/>
    <x v="3"/>
    <x v="2"/>
    <s v="MARCH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71"/>
    <n v="225343"/>
    <n v="300096"/>
    <x v="8"/>
  </r>
  <r>
    <x v="0"/>
    <s v="NARRAGANSETT ELECTRIC"/>
    <x v="3"/>
    <x v="2"/>
    <s v="MARCH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7"/>
    <n v="15686"/>
    <n v="11732"/>
    <x v="8"/>
  </r>
  <r>
    <x v="0"/>
    <s v="NARRAGANSETT ELECTRIC"/>
    <x v="3"/>
    <x v="2"/>
    <s v="MARCH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6"/>
    <n v="0"/>
    <x v="9"/>
  </r>
  <r>
    <x v="0"/>
    <s v="NARRAGANSETT ELECTRIC"/>
    <x v="3"/>
    <x v="2"/>
    <s v="MARCH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12937"/>
    <n v="10288"/>
    <x v="8"/>
  </r>
  <r>
    <x v="0"/>
    <s v="NARRAGANSETT ELECTRIC"/>
    <x v="3"/>
    <x v="2"/>
    <s v="MARCH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19"/>
    <n v="51222"/>
    <n v="48801"/>
    <x v="6"/>
  </r>
  <r>
    <x v="0"/>
    <s v="NARRAGANSETT ELECTRIC"/>
    <x v="3"/>
    <x v="2"/>
    <s v="MARCH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36832"/>
    <n v="76342"/>
    <x v="6"/>
  </r>
  <r>
    <x v="0"/>
    <s v="NARRAGANSETT ELECTRIC"/>
    <x v="3"/>
    <x v="2"/>
    <s v="MARCH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9"/>
    <n v="10040"/>
    <n v="19728"/>
    <x v="6"/>
  </r>
  <r>
    <x v="0"/>
    <s v="NARRAGANSETT ELECTRIC"/>
    <x v="3"/>
    <x v="2"/>
    <s v="MARCH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6"/>
    <n v="8056"/>
    <n v="6742"/>
    <x v="6"/>
  </r>
  <r>
    <x v="0"/>
    <s v="NARRAGANSETT ELECTRIC"/>
    <x v="3"/>
    <x v="2"/>
    <s v="MARCH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56979"/>
    <n v="53693"/>
    <x v="7"/>
  </r>
  <r>
    <x v="0"/>
    <s v="NARRAGANSETT ELECTRIC"/>
    <x v="3"/>
    <x v="2"/>
    <s v="MARCH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4"/>
    <n v="114903"/>
    <n v="243610"/>
    <x v="7"/>
  </r>
  <r>
    <x v="0"/>
    <s v="NARRAGANSETT ELECTRIC"/>
    <x v="3"/>
    <x v="2"/>
    <s v="MARCH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6621"/>
    <n v="140976"/>
    <x v="7"/>
  </r>
  <r>
    <x v="0"/>
    <s v="NARRAGANSETT ELECTRIC"/>
    <x v="3"/>
    <x v="2"/>
    <s v="MARCH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15733"/>
    <n v="15389"/>
    <x v="7"/>
  </r>
  <r>
    <x v="0"/>
    <s v="NARRAGANSETT ELECTRIC"/>
    <x v="3"/>
    <x v="2"/>
    <s v="MARCH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5144"/>
    <n v="22787"/>
    <x v="7"/>
  </r>
  <r>
    <x v="0"/>
    <s v="NARRAGANSETT ELECTRIC"/>
    <x v="3"/>
    <x v="2"/>
    <s v="MARCH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8944"/>
    <n v="129939"/>
    <x v="7"/>
  </r>
  <r>
    <x v="0"/>
    <s v="NARRAGANSETT ELECTRIC"/>
    <x v="3"/>
    <x v="2"/>
    <s v="MARCH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18166"/>
    <n v="128211"/>
    <x v="7"/>
  </r>
  <r>
    <x v="0"/>
    <s v="NARRAGANSETT ELECTRIC"/>
    <x v="3"/>
    <x v="2"/>
    <s v="MARCH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9"/>
    <n v="156620"/>
    <n v="376866"/>
    <x v="7"/>
  </r>
  <r>
    <x v="0"/>
    <s v="NARRAGANSETT ELECTRIC"/>
    <x v="3"/>
    <x v="2"/>
    <s v="MARCH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9968"/>
    <n v="326569"/>
    <x v="7"/>
  </r>
  <r>
    <x v="0"/>
    <s v="NARRAGANSETT ELECTRIC"/>
    <x v="3"/>
    <x v="2"/>
    <s v="MARCH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745"/>
    <n v="2739"/>
    <x v="7"/>
  </r>
  <r>
    <x v="0"/>
    <s v="NARRAGANSETT ELECTRIC"/>
    <x v="3"/>
    <x v="2"/>
    <s v="MARCH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48769"/>
    <n v="62772"/>
    <x v="7"/>
  </r>
  <r>
    <x v="0"/>
    <s v="NARRAGANSETT ELECTRIC"/>
    <x v="3"/>
    <x v="2"/>
    <s v="MARCH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36782"/>
    <n v="24843"/>
    <x v="7"/>
  </r>
  <r>
    <x v="0"/>
    <s v="NARRAGANSETT ELECTRIC"/>
    <x v="3"/>
    <x v="2"/>
    <s v="MARCH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17599"/>
    <n v="3990508"/>
    <x v="7"/>
  </r>
  <r>
    <x v="0"/>
    <s v="NARRAGANSETT ELECTRIC"/>
    <x v="3"/>
    <x v="2"/>
    <s v="MARCH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600"/>
    <n v="802"/>
    <x v="8"/>
  </r>
  <r>
    <x v="0"/>
    <s v="NARRAGANSETT ELECTRIC"/>
    <x v="3"/>
    <x v="2"/>
    <s v="MARCH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06103"/>
    <n v="41003755"/>
    <n v="27954495"/>
    <x v="10"/>
  </r>
  <r>
    <x v="0"/>
    <s v="NARRAGANSETT ELECTRIC"/>
    <x v="3"/>
    <x v="2"/>
    <s v="MARCH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872"/>
    <n v="1207"/>
    <x v="10"/>
  </r>
  <r>
    <x v="0"/>
    <s v="NARRAGANSETT ELECTRIC"/>
    <x v="3"/>
    <x v="2"/>
    <s v="MARCH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635"/>
    <n v="2654619"/>
    <n v="2463190"/>
    <x v="11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11971"/>
    <x v="0"/>
    <x v="0"/>
    <x v="0"/>
  </r>
  <r>
    <s v="LINE 1"/>
    <x v="0"/>
    <n v="49"/>
    <s v="G6-OTHER"/>
    <n v="27"/>
    <x v="1"/>
    <x v="0"/>
    <x v="1"/>
  </r>
  <r>
    <s v="LINE 1"/>
    <x v="0"/>
    <n v="49"/>
    <s v="E3-Small C&amp;I"/>
    <n v="52933"/>
    <x v="2"/>
    <x v="0"/>
    <x v="0"/>
  </r>
  <r>
    <s v="LINE 1"/>
    <x v="0"/>
    <n v="49"/>
    <s v="E5-Large C&amp;I"/>
    <n v="1036"/>
    <x v="3"/>
    <x v="0"/>
    <x v="0"/>
  </r>
  <r>
    <s v="LINE 1"/>
    <x v="0"/>
    <n v="49"/>
    <s v="G4-Medium C&amp;I"/>
    <n v="5104"/>
    <x v="4"/>
    <x v="0"/>
    <x v="1"/>
  </r>
  <r>
    <s v="LINE 1"/>
    <x v="0"/>
    <n v="49"/>
    <s v="G1-Residential"/>
    <n v="228147"/>
    <x v="0"/>
    <x v="0"/>
    <x v="1"/>
  </r>
  <r>
    <s v="LINE 1"/>
    <x v="0"/>
    <n v="49"/>
    <s v="G5-Large C&amp;I"/>
    <n v="797"/>
    <x v="3"/>
    <x v="0"/>
    <x v="1"/>
  </r>
  <r>
    <s v="LINE 1"/>
    <x v="0"/>
    <n v="49"/>
    <s v="E4-Medium C&amp;I"/>
    <n v="8126"/>
    <x v="4"/>
    <x v="0"/>
    <x v="0"/>
  </r>
  <r>
    <s v="LINE 1"/>
    <x v="0"/>
    <n v="49"/>
    <s v="G3-Small C&amp;I"/>
    <n v="19278"/>
    <x v="2"/>
    <x v="0"/>
    <x v="1"/>
  </r>
  <r>
    <s v="LINE 1"/>
    <x v="0"/>
    <n v="49"/>
    <s v="E6-OTHER"/>
    <n v="319"/>
    <x v="1"/>
    <x v="0"/>
    <x v="0"/>
  </r>
  <r>
    <s v="LINE 1"/>
    <x v="0"/>
    <n v="49"/>
    <s v="G2-Low Income Residential"/>
    <n v="19930"/>
    <x v="5"/>
    <x v="0"/>
    <x v="1"/>
  </r>
  <r>
    <s v="LINE 1"/>
    <x v="0"/>
    <n v="49"/>
    <s v="E2-Low Income Residential"/>
    <n v="32009"/>
    <x v="5"/>
    <x v="0"/>
    <x v="0"/>
  </r>
  <r>
    <s v="LINE 2"/>
    <x v="0"/>
    <n v="49"/>
    <s v="G3-Small C&amp;I"/>
    <n v="3044"/>
    <x v="2"/>
    <x v="1"/>
    <x v="1"/>
  </r>
  <r>
    <s v="LINE 2"/>
    <x v="0"/>
    <n v="49"/>
    <s v="G2-Low Income Residential"/>
    <n v="7770"/>
    <x v="5"/>
    <x v="1"/>
    <x v="1"/>
  </r>
  <r>
    <s v="LINE 2"/>
    <x v="0"/>
    <n v="49"/>
    <s v="G5-Large C&amp;I"/>
    <n v="93"/>
    <x v="3"/>
    <x v="1"/>
    <x v="1"/>
  </r>
  <r>
    <s v="LINE 2"/>
    <x v="0"/>
    <n v="49"/>
    <s v="E5-Large C&amp;I"/>
    <n v="89"/>
    <x v="3"/>
    <x v="1"/>
    <x v="0"/>
  </r>
  <r>
    <s v="LINE 2"/>
    <x v="0"/>
    <n v="49"/>
    <s v="E3-Small C&amp;I"/>
    <n v="7913"/>
    <x v="2"/>
    <x v="1"/>
    <x v="0"/>
  </r>
  <r>
    <s v="LINE 2"/>
    <x v="0"/>
    <n v="49"/>
    <s v="E1-Residential"/>
    <n v="79455"/>
    <x v="0"/>
    <x v="1"/>
    <x v="0"/>
  </r>
  <r>
    <s v="LINE 2"/>
    <x v="0"/>
    <n v="49"/>
    <s v="G4-Medium C&amp;I"/>
    <n v="598"/>
    <x v="4"/>
    <x v="1"/>
    <x v="1"/>
  </r>
  <r>
    <s v="LINE 2"/>
    <x v="0"/>
    <n v="49"/>
    <s v="G1-Residential"/>
    <n v="51299"/>
    <x v="0"/>
    <x v="1"/>
    <x v="1"/>
  </r>
  <r>
    <s v="LINE 2"/>
    <x v="0"/>
    <n v="49"/>
    <s v="E2-Low Income Residential"/>
    <n v="12706"/>
    <x v="5"/>
    <x v="1"/>
    <x v="0"/>
  </r>
  <r>
    <s v="LINE 2"/>
    <x v="0"/>
    <n v="49"/>
    <s v="E4-Medium C&amp;I"/>
    <n v="1039"/>
    <x v="4"/>
    <x v="1"/>
    <x v="0"/>
  </r>
  <r>
    <s v="LINE 3"/>
    <x v="0"/>
    <n v="49"/>
    <s v="E3-Small C&amp;I"/>
    <n v="3469"/>
    <x v="2"/>
    <x v="2"/>
    <x v="0"/>
  </r>
  <r>
    <s v="LINE 3"/>
    <x v="0"/>
    <n v="49"/>
    <s v="G5-Large C&amp;I"/>
    <n v="61"/>
    <x v="3"/>
    <x v="2"/>
    <x v="1"/>
  </r>
  <r>
    <s v="LINE 3"/>
    <x v="0"/>
    <n v="49"/>
    <s v="G2-Low Income Residential"/>
    <n v="1394"/>
    <x v="5"/>
    <x v="2"/>
    <x v="1"/>
  </r>
  <r>
    <s v="LINE 3"/>
    <x v="0"/>
    <n v="49"/>
    <s v="E1-Residential"/>
    <n v="24551"/>
    <x v="0"/>
    <x v="2"/>
    <x v="0"/>
  </r>
  <r>
    <s v="LINE 3"/>
    <x v="0"/>
    <n v="49"/>
    <s v="E4-Medium C&amp;I"/>
    <n v="553"/>
    <x v="4"/>
    <x v="2"/>
    <x v="0"/>
  </r>
  <r>
    <s v="LINE 3"/>
    <x v="0"/>
    <n v="49"/>
    <s v="G3-Small C&amp;I"/>
    <n v="1477"/>
    <x v="2"/>
    <x v="2"/>
    <x v="1"/>
  </r>
  <r>
    <s v="LINE 3"/>
    <x v="0"/>
    <n v="49"/>
    <s v="G4-Medium C&amp;I"/>
    <n v="341"/>
    <x v="4"/>
    <x v="2"/>
    <x v="1"/>
  </r>
  <r>
    <s v="LINE 3"/>
    <x v="0"/>
    <n v="49"/>
    <s v="G1-Residential"/>
    <n v="16314"/>
    <x v="0"/>
    <x v="2"/>
    <x v="1"/>
  </r>
  <r>
    <s v="LINE 3"/>
    <x v="0"/>
    <n v="49"/>
    <s v="E5-Large C&amp;I"/>
    <n v="58"/>
    <x v="3"/>
    <x v="2"/>
    <x v="0"/>
  </r>
  <r>
    <s v="LINE 3"/>
    <x v="0"/>
    <n v="49"/>
    <s v="E2-Low Income Residential"/>
    <n v="2150"/>
    <x v="5"/>
    <x v="2"/>
    <x v="0"/>
  </r>
  <r>
    <s v="LINE 4"/>
    <x v="0"/>
    <n v="49"/>
    <s v="E1-Residential"/>
    <n v="10971"/>
    <x v="0"/>
    <x v="3"/>
    <x v="0"/>
  </r>
  <r>
    <s v="LINE 4"/>
    <x v="0"/>
    <n v="49"/>
    <s v="G5-Large C&amp;I"/>
    <n v="12"/>
    <x v="3"/>
    <x v="3"/>
    <x v="1"/>
  </r>
  <r>
    <s v="LINE 4"/>
    <x v="0"/>
    <n v="49"/>
    <s v="E5-Large C&amp;I"/>
    <n v="13"/>
    <x v="3"/>
    <x v="3"/>
    <x v="0"/>
  </r>
  <r>
    <s v="LINE 4"/>
    <x v="0"/>
    <n v="49"/>
    <s v="E3-Small C&amp;I"/>
    <n v="1279"/>
    <x v="2"/>
    <x v="3"/>
    <x v="0"/>
  </r>
  <r>
    <s v="LINE 4"/>
    <x v="0"/>
    <n v="49"/>
    <s v="G3-Small C&amp;I"/>
    <n v="568"/>
    <x v="2"/>
    <x v="3"/>
    <x v="1"/>
  </r>
  <r>
    <s v="LINE 4"/>
    <x v="0"/>
    <n v="49"/>
    <s v="G2-Low Income Residential"/>
    <n v="1163"/>
    <x v="5"/>
    <x v="3"/>
    <x v="1"/>
  </r>
  <r>
    <s v="LINE 4"/>
    <x v="0"/>
    <n v="49"/>
    <s v="E4-Medium C&amp;I"/>
    <n v="161"/>
    <x v="4"/>
    <x v="3"/>
    <x v="0"/>
  </r>
  <r>
    <s v="LINE 4"/>
    <x v="0"/>
    <n v="49"/>
    <s v="G4-Medium C&amp;I"/>
    <n v="108"/>
    <x v="4"/>
    <x v="3"/>
    <x v="1"/>
  </r>
  <r>
    <s v="LINE 4"/>
    <x v="0"/>
    <n v="49"/>
    <s v="G1-Residential"/>
    <n v="8428"/>
    <x v="0"/>
    <x v="3"/>
    <x v="1"/>
  </r>
  <r>
    <s v="LINE 4"/>
    <x v="0"/>
    <n v="49"/>
    <s v="E2-Low Income Residential"/>
    <n v="1282"/>
    <x v="5"/>
    <x v="3"/>
    <x v="0"/>
  </r>
  <r>
    <s v="LINE 5"/>
    <x v="0"/>
    <n v="49"/>
    <s v="E3-Small C&amp;I"/>
    <n v="3165"/>
    <x v="2"/>
    <x v="4"/>
    <x v="0"/>
  </r>
  <r>
    <s v="LINE 5"/>
    <x v="0"/>
    <n v="49"/>
    <s v="G3-Small C&amp;I"/>
    <n v="999"/>
    <x v="2"/>
    <x v="4"/>
    <x v="1"/>
  </r>
  <r>
    <s v="LINE 5"/>
    <x v="0"/>
    <n v="49"/>
    <s v="E4-Medium C&amp;I"/>
    <n v="325"/>
    <x v="4"/>
    <x v="4"/>
    <x v="0"/>
  </r>
  <r>
    <s v="LINE 5"/>
    <x v="0"/>
    <n v="49"/>
    <s v="G5-Large C&amp;I"/>
    <n v="20"/>
    <x v="3"/>
    <x v="4"/>
    <x v="1"/>
  </r>
  <r>
    <s v="LINE 5"/>
    <x v="0"/>
    <n v="49"/>
    <s v="G2-Low Income Residential"/>
    <n v="5213"/>
    <x v="5"/>
    <x v="4"/>
    <x v="1"/>
  </r>
  <r>
    <s v="LINE 5"/>
    <x v="0"/>
    <n v="49"/>
    <s v="G4-Medium C&amp;I"/>
    <n v="149"/>
    <x v="4"/>
    <x v="4"/>
    <x v="1"/>
  </r>
  <r>
    <s v="LINE 5"/>
    <x v="0"/>
    <n v="49"/>
    <s v="G1-Residential"/>
    <n v="26557"/>
    <x v="0"/>
    <x v="4"/>
    <x v="1"/>
  </r>
  <r>
    <s v="LINE 5"/>
    <x v="0"/>
    <n v="49"/>
    <s v="E5-Large C&amp;I"/>
    <n v="18"/>
    <x v="3"/>
    <x v="4"/>
    <x v="0"/>
  </r>
  <r>
    <s v="LINE 5"/>
    <x v="0"/>
    <n v="49"/>
    <s v="E1-Residential"/>
    <n v="43933"/>
    <x v="0"/>
    <x v="4"/>
    <x v="0"/>
  </r>
  <r>
    <s v="LINE 5"/>
    <x v="0"/>
    <n v="49"/>
    <s v="E2-Low Income Residential"/>
    <n v="9274"/>
    <x v="5"/>
    <x v="4"/>
    <x v="0"/>
  </r>
  <r>
    <s v="LINE 6"/>
    <x v="0"/>
    <n v="49"/>
    <s v="E3-Small C&amp;I"/>
    <n v="1650309"/>
    <x v="2"/>
    <x v="5"/>
    <x v="0"/>
  </r>
  <r>
    <s v="LINE 6"/>
    <x v="0"/>
    <n v="49"/>
    <s v="G6-OTHER"/>
    <n v="0"/>
    <x v="1"/>
    <x v="5"/>
    <x v="1"/>
  </r>
  <r>
    <s v="LINE 6"/>
    <x v="0"/>
    <n v="49"/>
    <s v="E4-Medium C&amp;I"/>
    <n v="2047011"/>
    <x v="4"/>
    <x v="5"/>
    <x v="0"/>
  </r>
  <r>
    <s v="LINE 6"/>
    <x v="0"/>
    <n v="49"/>
    <s v="E6-OTHER"/>
    <n v="0"/>
    <x v="1"/>
    <x v="5"/>
    <x v="0"/>
  </r>
  <r>
    <s v="LINE 6"/>
    <x v="0"/>
    <n v="49"/>
    <s v="G2-Low Income Residential"/>
    <n v="1276804"/>
    <x v="5"/>
    <x v="5"/>
    <x v="1"/>
  </r>
  <r>
    <s v="LINE 6"/>
    <x v="0"/>
    <n v="49"/>
    <s v="E1-Residential"/>
    <n v="11443264"/>
    <x v="0"/>
    <x v="5"/>
    <x v="0"/>
  </r>
  <r>
    <s v="LINE 6"/>
    <x v="0"/>
    <n v="49"/>
    <s v="G4-Medium C&amp;I"/>
    <n v="806430"/>
    <x v="4"/>
    <x v="5"/>
    <x v="1"/>
  </r>
  <r>
    <s v="LINE 6"/>
    <x v="0"/>
    <n v="49"/>
    <s v="G1-Residential"/>
    <n v="9513188"/>
    <x v="0"/>
    <x v="5"/>
    <x v="1"/>
  </r>
  <r>
    <s v="LINE 6"/>
    <x v="0"/>
    <n v="49"/>
    <s v="E2-Low Income Residential"/>
    <n v="1509466"/>
    <x v="5"/>
    <x v="5"/>
    <x v="0"/>
  </r>
  <r>
    <s v="LINE 6"/>
    <x v="0"/>
    <n v="49"/>
    <s v="G3-Small C&amp;I"/>
    <n v="860165"/>
    <x v="2"/>
    <x v="5"/>
    <x v="1"/>
  </r>
  <r>
    <s v="LINE 6"/>
    <x v="0"/>
    <n v="49"/>
    <s v="G5-Large C&amp;I"/>
    <n v="693904"/>
    <x v="3"/>
    <x v="5"/>
    <x v="1"/>
  </r>
  <r>
    <s v="LINE 6"/>
    <x v="0"/>
    <n v="49"/>
    <s v="E5-Large C&amp;I"/>
    <n v="1731268"/>
    <x v="3"/>
    <x v="5"/>
    <x v="0"/>
  </r>
  <r>
    <s v="LINE 7"/>
    <x v="0"/>
    <n v="49"/>
    <s v="E1-Residential"/>
    <n v="8518570"/>
    <x v="0"/>
    <x v="6"/>
    <x v="0"/>
  </r>
  <r>
    <s v="LINE 7"/>
    <x v="0"/>
    <n v="49"/>
    <s v="E3-Small C&amp;I"/>
    <n v="915605"/>
    <x v="2"/>
    <x v="6"/>
    <x v="0"/>
  </r>
  <r>
    <s v="LINE 7"/>
    <x v="0"/>
    <n v="49"/>
    <s v="G6-OTHER"/>
    <n v="0"/>
    <x v="1"/>
    <x v="6"/>
    <x v="1"/>
  </r>
  <r>
    <s v="LINE 7"/>
    <x v="0"/>
    <n v="49"/>
    <s v="G3-Small C&amp;I"/>
    <n v="448722"/>
    <x v="2"/>
    <x v="6"/>
    <x v="1"/>
  </r>
  <r>
    <s v="LINE 7"/>
    <x v="0"/>
    <n v="49"/>
    <s v="E2-Low Income Residential"/>
    <n v="1391370"/>
    <x v="5"/>
    <x v="6"/>
    <x v="0"/>
  </r>
  <r>
    <s v="LINE 7"/>
    <x v="0"/>
    <n v="49"/>
    <s v="E4-Medium C&amp;I"/>
    <n v="761515"/>
    <x v="4"/>
    <x v="6"/>
    <x v="0"/>
  </r>
  <r>
    <s v="LINE 7"/>
    <x v="0"/>
    <n v="49"/>
    <s v="E5-Large C&amp;I"/>
    <n v="711177"/>
    <x v="3"/>
    <x v="6"/>
    <x v="0"/>
  </r>
  <r>
    <s v="LINE 7"/>
    <x v="0"/>
    <n v="49"/>
    <s v="E6-OTHER"/>
    <n v="0"/>
    <x v="1"/>
    <x v="6"/>
    <x v="0"/>
  </r>
  <r>
    <s v="LINE 7"/>
    <x v="0"/>
    <n v="49"/>
    <s v="G2-Low Income Residential"/>
    <n v="1114108"/>
    <x v="5"/>
    <x v="6"/>
    <x v="1"/>
  </r>
  <r>
    <s v="LINE 7"/>
    <x v="0"/>
    <n v="49"/>
    <s v="G5-Large C&amp;I"/>
    <n v="478768"/>
    <x v="3"/>
    <x v="6"/>
    <x v="1"/>
  </r>
  <r>
    <s v="LINE 7"/>
    <x v="0"/>
    <n v="49"/>
    <s v="G4-Medium C&amp;I"/>
    <n v="331938"/>
    <x v="4"/>
    <x v="6"/>
    <x v="1"/>
  </r>
  <r>
    <s v="LINE 7"/>
    <x v="0"/>
    <n v="49"/>
    <s v="G1-Residential"/>
    <n v="6806263"/>
    <x v="0"/>
    <x v="6"/>
    <x v="1"/>
  </r>
  <r>
    <s v="LINE 8"/>
    <x v="0"/>
    <n v="49"/>
    <s v="G4-Medium C&amp;I"/>
    <n v="581471"/>
    <x v="4"/>
    <x v="7"/>
    <x v="1"/>
  </r>
  <r>
    <s v="LINE 8"/>
    <x v="0"/>
    <n v="49"/>
    <s v="G1-Residential"/>
    <n v="27025077"/>
    <x v="0"/>
    <x v="7"/>
    <x v="1"/>
  </r>
  <r>
    <s v="LINE 8"/>
    <x v="0"/>
    <n v="49"/>
    <s v="E2-Low Income Residential"/>
    <n v="12942063"/>
    <x v="5"/>
    <x v="7"/>
    <x v="0"/>
  </r>
  <r>
    <s v="LINE 8"/>
    <x v="0"/>
    <n v="49"/>
    <s v="G6-OTHER"/>
    <n v="0"/>
    <x v="1"/>
    <x v="7"/>
    <x v="1"/>
  </r>
  <r>
    <s v="LINE 8"/>
    <x v="0"/>
    <n v="49"/>
    <s v="G3-Small C&amp;I"/>
    <n v="852811"/>
    <x v="2"/>
    <x v="7"/>
    <x v="1"/>
  </r>
  <r>
    <s v="LINE 8"/>
    <x v="0"/>
    <n v="49"/>
    <s v="E4-Medium C&amp;I"/>
    <n v="1824791"/>
    <x v="4"/>
    <x v="7"/>
    <x v="0"/>
  </r>
  <r>
    <s v="LINE 8"/>
    <x v="0"/>
    <n v="49"/>
    <s v="E6-OTHER"/>
    <n v="0"/>
    <x v="1"/>
    <x v="7"/>
    <x v="0"/>
  </r>
  <r>
    <s v="LINE 8"/>
    <x v="0"/>
    <n v="49"/>
    <s v="G2-Low Income Residential"/>
    <n v="5552935"/>
    <x v="5"/>
    <x v="7"/>
    <x v="1"/>
  </r>
  <r>
    <s v="LINE 8"/>
    <x v="0"/>
    <n v="49"/>
    <s v="G5-Large C&amp;I"/>
    <n v="344707"/>
    <x v="3"/>
    <x v="7"/>
    <x v="1"/>
  </r>
  <r>
    <s v="LINE 8"/>
    <x v="0"/>
    <n v="49"/>
    <s v="E3-Small C&amp;I"/>
    <n v="4293306"/>
    <x v="2"/>
    <x v="7"/>
    <x v="0"/>
  </r>
  <r>
    <s v="LINE 8"/>
    <x v="0"/>
    <n v="49"/>
    <s v="E1-Residential"/>
    <n v="53088093"/>
    <x v="0"/>
    <x v="7"/>
    <x v="0"/>
  </r>
  <r>
    <s v="LINE 8"/>
    <x v="0"/>
    <n v="49"/>
    <s v="E5-Large C&amp;I"/>
    <n v="482699"/>
    <x v="3"/>
    <x v="7"/>
    <x v="0"/>
  </r>
  <r>
    <s v="LINE 9"/>
    <x v="0"/>
    <n v="49"/>
    <s v="E1-Residential"/>
    <n v="73049927"/>
    <x v="0"/>
    <x v="8"/>
    <x v="0"/>
  </r>
  <r>
    <s v="LINE 9"/>
    <x v="0"/>
    <n v="49"/>
    <s v="E2-Low Income Residential"/>
    <n v="15842899"/>
    <x v="5"/>
    <x v="8"/>
    <x v="0"/>
  </r>
  <r>
    <s v="LINE 9"/>
    <x v="0"/>
    <n v="49"/>
    <s v="G5-Large C&amp;I"/>
    <n v="1517379"/>
    <x v="3"/>
    <x v="8"/>
    <x v="1"/>
  </r>
  <r>
    <s v="LINE 9"/>
    <x v="0"/>
    <n v="49"/>
    <s v="G6-OTHER"/>
    <n v="0"/>
    <x v="1"/>
    <x v="8"/>
    <x v="1"/>
  </r>
  <r>
    <s v="LINE 9"/>
    <x v="0"/>
    <n v="49"/>
    <s v="E5-Large C&amp;I"/>
    <n v="2925144"/>
    <x v="3"/>
    <x v="8"/>
    <x v="0"/>
  </r>
  <r>
    <s v="LINE 9"/>
    <x v="0"/>
    <n v="49"/>
    <s v="G3-Small C&amp;I"/>
    <n v="2161697"/>
    <x v="2"/>
    <x v="8"/>
    <x v="1"/>
  </r>
  <r>
    <s v="LINE 9"/>
    <x v="0"/>
    <n v="49"/>
    <s v="E3-Small C&amp;I"/>
    <n v="6859221"/>
    <x v="2"/>
    <x v="8"/>
    <x v="0"/>
  </r>
  <r>
    <s v="LINE 9"/>
    <x v="0"/>
    <n v="49"/>
    <s v="E6-OTHER"/>
    <n v="0"/>
    <x v="1"/>
    <x v="8"/>
    <x v="0"/>
  </r>
  <r>
    <s v="LINE 9"/>
    <x v="0"/>
    <n v="49"/>
    <s v="G2-Low Income Residential"/>
    <n v="7943846"/>
    <x v="5"/>
    <x v="8"/>
    <x v="1"/>
  </r>
  <r>
    <s v="LINE 9"/>
    <x v="0"/>
    <n v="49"/>
    <s v="E4-Medium C&amp;I"/>
    <n v="4633316"/>
    <x v="4"/>
    <x v="8"/>
    <x v="0"/>
  </r>
  <r>
    <s v="LINE 9"/>
    <x v="0"/>
    <n v="49"/>
    <s v="G4-Medium C&amp;I"/>
    <n v="1719838"/>
    <x v="4"/>
    <x v="8"/>
    <x v="1"/>
  </r>
  <r>
    <s v="LINE 9"/>
    <x v="0"/>
    <n v="49"/>
    <s v="G1-Residential"/>
    <n v="43344527"/>
    <x v="0"/>
    <x v="8"/>
    <x v="1"/>
  </r>
  <r>
    <s v="LINE 13"/>
    <x v="0"/>
    <n v="49"/>
    <s v="E1-Residential"/>
    <n v="36548075"/>
    <x v="0"/>
    <x v="9"/>
    <x v="0"/>
  </r>
  <r>
    <s v="LINE 13"/>
    <x v="0"/>
    <n v="49"/>
    <s v="G5-Large C&amp;I"/>
    <n v="4240491"/>
    <x v="3"/>
    <x v="9"/>
    <x v="1"/>
  </r>
  <r>
    <s v="LINE 13"/>
    <x v="0"/>
    <n v="49"/>
    <s v="E5-Large C&amp;I"/>
    <n v="16144878"/>
    <x v="3"/>
    <x v="9"/>
    <x v="0"/>
  </r>
  <r>
    <s v="LINE 13"/>
    <x v="0"/>
    <n v="49"/>
    <s v="G3-Small C&amp;I"/>
    <n v="2765115"/>
    <x v="2"/>
    <x v="9"/>
    <x v="1"/>
  </r>
  <r>
    <s v="LINE 13"/>
    <x v="0"/>
    <n v="49"/>
    <s v="G6-OTHER"/>
    <n v="13498"/>
    <x v="1"/>
    <x v="9"/>
    <x v="1"/>
  </r>
  <r>
    <s v="LINE 13"/>
    <x v="0"/>
    <n v="49"/>
    <s v="E3-Small C&amp;I"/>
    <n v="7575197"/>
    <x v="2"/>
    <x v="9"/>
    <x v="0"/>
  </r>
  <r>
    <s v="LINE 13"/>
    <x v="0"/>
    <n v="49"/>
    <s v="E2-Low Income Residential"/>
    <n v="2107223"/>
    <x v="5"/>
    <x v="9"/>
    <x v="0"/>
  </r>
  <r>
    <s v="LINE 13"/>
    <x v="0"/>
    <n v="49"/>
    <s v="E4-Medium C&amp;I"/>
    <n v="13067304"/>
    <x v="4"/>
    <x v="9"/>
    <x v="0"/>
  </r>
  <r>
    <s v="LINE 13"/>
    <x v="0"/>
    <n v="49"/>
    <s v="G4-Medium C&amp;I"/>
    <n v="5008504"/>
    <x v="4"/>
    <x v="9"/>
    <x v="1"/>
  </r>
  <r>
    <s v="LINE 13"/>
    <x v="0"/>
    <n v="49"/>
    <s v="G1-Residential"/>
    <n v="21269495"/>
    <x v="0"/>
    <x v="9"/>
    <x v="1"/>
  </r>
  <r>
    <s v="LINE 13"/>
    <x v="0"/>
    <n v="49"/>
    <s v="E6-OTHER"/>
    <n v="34988"/>
    <x v="1"/>
    <x v="9"/>
    <x v="0"/>
  </r>
  <r>
    <s v="LINE 13"/>
    <x v="0"/>
    <n v="49"/>
    <s v="G2-Low Income Residential"/>
    <n v="1160482"/>
    <x v="5"/>
    <x v="9"/>
    <x v="1"/>
  </r>
  <r>
    <s v="LINE 14"/>
    <x v="0"/>
    <n v="49"/>
    <s v="E3-Small C&amp;I"/>
    <n v="7773936"/>
    <x v="2"/>
    <x v="10"/>
    <x v="0"/>
  </r>
  <r>
    <s v="LINE 14"/>
    <x v="0"/>
    <n v="49"/>
    <s v="E1-Residential"/>
    <n v="37711848"/>
    <x v="0"/>
    <x v="10"/>
    <x v="0"/>
  </r>
  <r>
    <s v="LINE 14"/>
    <x v="0"/>
    <n v="49"/>
    <s v="G3-Small C&amp;I"/>
    <n v="3729143"/>
    <x v="2"/>
    <x v="10"/>
    <x v="1"/>
  </r>
  <r>
    <s v="LINE 14"/>
    <x v="0"/>
    <n v="49"/>
    <s v="E4-Medium C&amp;I"/>
    <n v="12795051"/>
    <x v="4"/>
    <x v="10"/>
    <x v="0"/>
  </r>
  <r>
    <s v="LINE 14"/>
    <x v="0"/>
    <n v="49"/>
    <s v="G6-OTHER"/>
    <n v="1875"/>
    <x v="1"/>
    <x v="10"/>
    <x v="1"/>
  </r>
  <r>
    <s v="LINE 14"/>
    <x v="0"/>
    <n v="49"/>
    <s v="G5-Large C&amp;I"/>
    <n v="3927076"/>
    <x v="3"/>
    <x v="10"/>
    <x v="1"/>
  </r>
  <r>
    <s v="LINE 14"/>
    <x v="0"/>
    <n v="49"/>
    <s v="E5-Large C&amp;I"/>
    <n v="16287469"/>
    <x v="3"/>
    <x v="10"/>
    <x v="0"/>
  </r>
  <r>
    <s v="LINE 14"/>
    <x v="0"/>
    <n v="49"/>
    <s v="E6-OTHER"/>
    <n v="37205"/>
    <x v="1"/>
    <x v="10"/>
    <x v="0"/>
  </r>
  <r>
    <s v="LINE 14"/>
    <x v="0"/>
    <n v="49"/>
    <s v="G2-Low Income Residential"/>
    <n v="811418"/>
    <x v="5"/>
    <x v="10"/>
    <x v="1"/>
  </r>
  <r>
    <s v="LINE 14"/>
    <x v="0"/>
    <n v="49"/>
    <s v="E2-Low Income Residential"/>
    <n v="1935114"/>
    <x v="5"/>
    <x v="10"/>
    <x v="0"/>
  </r>
  <r>
    <s v="LINE 14"/>
    <x v="0"/>
    <n v="49"/>
    <s v="G4-Medium C&amp;I"/>
    <n v="4994135"/>
    <x v="4"/>
    <x v="10"/>
    <x v="1"/>
  </r>
  <r>
    <s v="LINE 14"/>
    <x v="0"/>
    <n v="49"/>
    <s v="G1-Residential"/>
    <n v="25257035"/>
    <x v="0"/>
    <x v="10"/>
    <x v="1"/>
  </r>
  <r>
    <s v="LINE 15"/>
    <x v="0"/>
    <n v="49"/>
    <s v="E3-Small C&amp;I"/>
    <n v="39996"/>
    <x v="2"/>
    <x v="11"/>
    <x v="0"/>
  </r>
  <r>
    <s v="LINE 15"/>
    <x v="0"/>
    <n v="49"/>
    <s v="G4-Medium C&amp;I"/>
    <n v="3949"/>
    <x v="4"/>
    <x v="11"/>
    <x v="1"/>
  </r>
  <r>
    <s v="LINE 15"/>
    <x v="0"/>
    <n v="49"/>
    <s v="G1-Residential"/>
    <n v="157787"/>
    <x v="0"/>
    <x v="11"/>
    <x v="1"/>
  </r>
  <r>
    <s v="LINE 15"/>
    <x v="0"/>
    <n v="49"/>
    <s v="G5-Large C&amp;I"/>
    <n v="610"/>
    <x v="3"/>
    <x v="11"/>
    <x v="1"/>
  </r>
  <r>
    <s v="LINE 15"/>
    <x v="0"/>
    <n v="49"/>
    <s v="E2-Low Income Residential"/>
    <n v="22024"/>
    <x v="5"/>
    <x v="11"/>
    <x v="0"/>
  </r>
  <r>
    <s v="LINE 15"/>
    <x v="0"/>
    <n v="49"/>
    <s v="G6-OTHER"/>
    <n v="33"/>
    <x v="1"/>
    <x v="11"/>
    <x v="1"/>
  </r>
  <r>
    <s v="LINE 15"/>
    <x v="0"/>
    <n v="49"/>
    <s v="E5-Large C&amp;I"/>
    <n v="1069"/>
    <x v="3"/>
    <x v="11"/>
    <x v="0"/>
  </r>
  <r>
    <s v="LINE 15"/>
    <x v="0"/>
    <n v="49"/>
    <s v="E4-Medium C&amp;I"/>
    <n v="7153"/>
    <x v="4"/>
    <x v="11"/>
    <x v="0"/>
  </r>
  <r>
    <s v="LINE 15"/>
    <x v="0"/>
    <n v="49"/>
    <s v="E6-OTHER"/>
    <n v="4"/>
    <x v="1"/>
    <x v="11"/>
    <x v="0"/>
  </r>
  <r>
    <s v="LINE 15"/>
    <x v="0"/>
    <n v="49"/>
    <s v="G2-Low Income Residential"/>
    <n v="13049"/>
    <x v="5"/>
    <x v="11"/>
    <x v="1"/>
  </r>
  <r>
    <s v="LINE 15"/>
    <x v="0"/>
    <n v="49"/>
    <s v="E1-Residential"/>
    <n v="298451"/>
    <x v="0"/>
    <x v="11"/>
    <x v="0"/>
  </r>
  <r>
    <s v="LINE 15"/>
    <x v="0"/>
    <n v="49"/>
    <s v="G3-Small C&amp;I"/>
    <n v="13460"/>
    <x v="2"/>
    <x v="11"/>
    <x v="1"/>
  </r>
  <r>
    <s v="LINE 17"/>
    <x v="0"/>
    <n v="49"/>
    <s v="E1-Residential"/>
    <n v="96"/>
    <x v="0"/>
    <x v="12"/>
    <x v="0"/>
  </r>
  <r>
    <s v="LINE 17"/>
    <x v="0"/>
    <n v="49"/>
    <s v="E2-Low Income Residential"/>
    <n v="954"/>
    <x v="5"/>
    <x v="12"/>
    <x v="0"/>
  </r>
  <r>
    <s v="LINE 17"/>
    <x v="0"/>
    <n v="49"/>
    <s v="G1-Residential"/>
    <n v="52"/>
    <x v="0"/>
    <x v="12"/>
    <x v="1"/>
  </r>
  <r>
    <s v="LINE 17"/>
    <x v="0"/>
    <n v="49"/>
    <s v="G2-Low Income Residential"/>
    <n v="305"/>
    <x v="5"/>
    <x v="12"/>
    <x v="1"/>
  </r>
  <r>
    <s v="LINE 18"/>
    <x v="0"/>
    <n v="49"/>
    <s v="E3-Small C&amp;I"/>
    <n v="2"/>
    <x v="2"/>
    <x v="13"/>
    <x v="0"/>
  </r>
  <r>
    <s v="LINE 18"/>
    <x v="0"/>
    <n v="49"/>
    <s v="G3-Small C&amp;I"/>
    <n v="15"/>
    <x v="2"/>
    <x v="13"/>
    <x v="1"/>
  </r>
  <r>
    <s v="LINE 19"/>
    <x v="0"/>
    <n v="49"/>
    <s v="G5-Large C&amp;I"/>
    <n v="1"/>
    <x v="3"/>
    <x v="14"/>
    <x v="1"/>
  </r>
  <r>
    <s v="LINE 19"/>
    <x v="0"/>
    <n v="49"/>
    <s v="G3-Small C&amp;I"/>
    <n v="134"/>
    <x v="2"/>
    <x v="14"/>
    <x v="1"/>
  </r>
  <r>
    <s v="LINE 19"/>
    <x v="0"/>
    <n v="49"/>
    <s v="G4-Medium C&amp;I"/>
    <n v="31"/>
    <x v="4"/>
    <x v="14"/>
    <x v="1"/>
  </r>
  <r>
    <s v="LINE 19"/>
    <x v="0"/>
    <n v="49"/>
    <s v="G1-Residential"/>
    <n v="3851"/>
    <x v="0"/>
    <x v="14"/>
    <x v="1"/>
  </r>
  <r>
    <s v="LINE 19"/>
    <x v="0"/>
    <n v="49"/>
    <s v="G2-Low Income Residential"/>
    <n v="643"/>
    <x v="5"/>
    <x v="14"/>
    <x v="1"/>
  </r>
  <r>
    <s v="LINE 19"/>
    <x v="0"/>
    <n v="49"/>
    <s v="E1-Residential"/>
    <n v="6784"/>
    <x v="0"/>
    <x v="14"/>
    <x v="0"/>
  </r>
  <r>
    <s v="LINE 19"/>
    <x v="0"/>
    <n v="49"/>
    <s v="E2-Low Income Residential"/>
    <n v="1630"/>
    <x v="5"/>
    <x v="14"/>
    <x v="0"/>
  </r>
  <r>
    <s v="LINE 19"/>
    <x v="0"/>
    <n v="49"/>
    <s v="E4-Medium C&amp;I"/>
    <n v="87"/>
    <x v="4"/>
    <x v="14"/>
    <x v="0"/>
  </r>
  <r>
    <s v="LINE 19"/>
    <x v="0"/>
    <n v="49"/>
    <s v="E5-Large C&amp;I"/>
    <n v="2"/>
    <x v="3"/>
    <x v="14"/>
    <x v="0"/>
  </r>
  <r>
    <s v="LINE 19"/>
    <x v="0"/>
    <n v="49"/>
    <s v="E3-Small C&amp;I"/>
    <n v="410"/>
    <x v="2"/>
    <x v="14"/>
    <x v="0"/>
  </r>
  <r>
    <s v="LINE 20"/>
    <x v="0"/>
    <n v="49"/>
    <s v="G3-Small C&amp;I"/>
    <n v="2393386"/>
    <x v="2"/>
    <x v="15"/>
    <x v="1"/>
  </r>
  <r>
    <s v="LINE 20"/>
    <x v="0"/>
    <n v="49"/>
    <s v="E6-OTHER"/>
    <n v="17315"/>
    <x v="1"/>
    <x v="15"/>
    <x v="0"/>
  </r>
  <r>
    <s v="LINE 20"/>
    <x v="0"/>
    <n v="49"/>
    <s v="G2-Low Income Residential"/>
    <n v="1136970"/>
    <x v="5"/>
    <x v="15"/>
    <x v="1"/>
  </r>
  <r>
    <s v="LINE 20"/>
    <x v="0"/>
    <n v="49"/>
    <s v="E5-Large C&amp;I"/>
    <n v="13704417"/>
    <x v="3"/>
    <x v="15"/>
    <x v="0"/>
  </r>
  <r>
    <s v="LINE 20"/>
    <x v="0"/>
    <n v="49"/>
    <s v="G6-OTHER"/>
    <n v="13477"/>
    <x v="1"/>
    <x v="15"/>
    <x v="1"/>
  </r>
  <r>
    <s v="LINE 20"/>
    <x v="0"/>
    <n v="49"/>
    <s v="G5-Large C&amp;I"/>
    <n v="3571305"/>
    <x v="3"/>
    <x v="15"/>
    <x v="1"/>
  </r>
  <r>
    <s v="LINE 20"/>
    <x v="0"/>
    <n v="49"/>
    <s v="E1-Residential"/>
    <n v="31579353"/>
    <x v="0"/>
    <x v="15"/>
    <x v="0"/>
  </r>
  <r>
    <s v="LINE 20"/>
    <x v="0"/>
    <n v="49"/>
    <s v="E2-Low Income Residential"/>
    <n v="2042602"/>
    <x v="5"/>
    <x v="15"/>
    <x v="0"/>
  </r>
  <r>
    <s v="LINE 20"/>
    <x v="0"/>
    <n v="49"/>
    <s v="G4-Medium C&amp;I"/>
    <n v="3516390"/>
    <x v="4"/>
    <x v="15"/>
    <x v="1"/>
  </r>
  <r>
    <s v="LINE 20"/>
    <x v="0"/>
    <n v="49"/>
    <s v="G1-Residential"/>
    <n v="18286628"/>
    <x v="0"/>
    <x v="15"/>
    <x v="1"/>
  </r>
  <r>
    <s v="LINE 20"/>
    <x v="0"/>
    <n v="49"/>
    <s v="E4-Medium C&amp;I"/>
    <n v="11310713"/>
    <x v="4"/>
    <x v="15"/>
    <x v="0"/>
  </r>
  <r>
    <s v="LINE 20"/>
    <x v="0"/>
    <n v="49"/>
    <s v="E3-Small C&amp;I"/>
    <n v="6750211"/>
    <x v="2"/>
    <x v="15"/>
    <x v="0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3" firstHeaderRow="1" firstDataRow="3" firstDataCol="1"/>
  <pivotFields count="8">
    <pivotField showAll="0" defaultSubtotal="0"/>
    <pivotField axis="axisCol" showAll="0" defaultSubtotal="0">
      <items count="52">
        <item x="1"/>
        <item m="1" x="38"/>
        <item m="1" x="10"/>
        <item m="1" x="22"/>
        <item m="1" x="33"/>
        <item m="1" x="48"/>
        <item m="1" x="7"/>
        <item m="1" x="18"/>
        <item m="1" x="29"/>
        <item m="1" x="31"/>
        <item m="1" x="43"/>
        <item m="1" x="3"/>
        <item m="1" x="14"/>
        <item m="1" x="27"/>
        <item m="1" x="40"/>
        <item m="1" x="51"/>
        <item m="1" x="9"/>
        <item m="1" x="20"/>
        <item m="1" x="36"/>
        <item m="1" x="47"/>
        <item m="1" x="6"/>
        <item m="1" x="16"/>
        <item m="1" x="19"/>
        <item m="1" x="30"/>
        <item m="1" x="42"/>
        <item m="1" x="2"/>
        <item m="1" x="13"/>
        <item m="1" x="26"/>
        <item m="1" x="39"/>
        <item m="1" x="50"/>
        <item m="1" x="8"/>
        <item m="1" x="11"/>
        <item m="1" x="23"/>
        <item m="1" x="34"/>
        <item m="1" x="45"/>
        <item m="1" x="5"/>
        <item m="1" x="15"/>
        <item m="1" x="25"/>
        <item m="1" x="37"/>
        <item m="1" x="49"/>
        <item m="1" x="12"/>
        <item m="1" x="24"/>
        <item m="1" x="35"/>
        <item m="1" x="46"/>
        <item m="1" x="21"/>
        <item m="1" x="32"/>
        <item m="1" x="44"/>
        <item m="1" x="4"/>
        <item m="1" x="17"/>
        <item m="1" x="28"/>
        <item m="1" x="41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3"/>
        <item x="5"/>
        <item x="4"/>
        <item h="1" x="1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9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5"/>
    </i>
  </rowItems>
  <colFields count="2">
    <field x="1"/>
    <field x="7"/>
  </colFields>
  <colItems count="2">
    <i>
      <x v="51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6:W19" firstHeaderRow="1" firstDataRow="1" firstDataCol="1" rowPageCount="4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Page" multipleItemSelectionAllowed="1" showAll="0" defaultSubtota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14">
        <item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x="12"/>
      </items>
    </pivotField>
  </pivotFields>
  <rowFields count="1">
    <field x="1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pageFields count="4">
    <pageField fld="0" hier="-1"/>
    <pageField fld="5" hier="-1"/>
    <pageField fld="2" hier="-1"/>
    <pageField fld="3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8">
        <item h="1" m="1" x="24"/>
        <item h="1" m="1" x="26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5"/>
        <item h="1" x="20"/>
        <item h="1" x="21"/>
        <item h="1" x="22"/>
        <item x="23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6"/>
    </i>
    <i r="1">
      <x v="17"/>
    </i>
  </rowItems>
  <colFields count="1">
    <field x="1"/>
  </colFields>
  <colItems count="1">
    <i>
      <x v="26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8" t="s">
        <v>164</v>
      </c>
      <c r="B2" s="309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8" t="s">
        <v>187</v>
      </c>
      <c r="B11" s="309"/>
      <c r="D11" s="310" t="s">
        <v>188</v>
      </c>
      <c r="E11" s="311"/>
      <c r="F11" s="312"/>
    </row>
    <row r="12" spans="1:6" ht="29" x14ac:dyDescent="0.35">
      <c r="A12" s="189" t="s">
        <v>73</v>
      </c>
      <c r="B12" s="183" t="s">
        <v>173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174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175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176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177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178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179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180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181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186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168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169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185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170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171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172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182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184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183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8" t="s">
        <v>163</v>
      </c>
      <c r="B35" s="309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162</v>
      </c>
      <c r="D48" s="262" t="s">
        <v>573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D161"/>
  <sheetViews>
    <sheetView tabSelected="1" workbookViewId="0">
      <pane xSplit="2" ySplit="8" topLeftCell="C9" activePane="bottomRight" state="frozen"/>
      <selection activeCell="AA2" sqref="AA1:AA1048576"/>
      <selection pane="topRight" activeCell="AA2" sqref="AA1:AA1048576"/>
      <selection pane="bottomLeft" activeCell="AA2" sqref="AA1:AA1048576"/>
      <selection pane="bottomRight" activeCell="B8" sqref="B8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7" width="13.7265625" style="2" customWidth="1"/>
    <col min="28" max="28" width="15.1796875" style="2" customWidth="1"/>
    <col min="29" max="56" width="13.7265625" style="2" customWidth="1"/>
    <col min="57" max="16384" width="9.1796875" style="2"/>
  </cols>
  <sheetData>
    <row r="1" spans="1:56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/>
    </row>
    <row r="2" spans="1:56" ht="27.65" customHeight="1" thickTop="1" x14ac:dyDescent="0.5">
      <c r="B2" s="265" t="s">
        <v>165</v>
      </c>
      <c r="C2" s="317" t="s">
        <v>572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Q2" s="6"/>
      <c r="AR2" s="7"/>
    </row>
    <row r="3" spans="1:56" ht="27.65" customHeight="1" x14ac:dyDescent="0.5">
      <c r="B3" s="265" t="s">
        <v>575</v>
      </c>
      <c r="C3" s="316" t="s">
        <v>576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Q3" s="8"/>
      <c r="AR3" s="9"/>
    </row>
    <row r="4" spans="1:56" ht="27.65" customHeight="1" x14ac:dyDescent="0.5">
      <c r="B4" s="265" t="s">
        <v>0</v>
      </c>
      <c r="C4" s="315">
        <v>44310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  <c r="AQ4" s="8"/>
      <c r="AR4" s="10"/>
    </row>
    <row r="5" spans="1:56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Q5" s="8"/>
      <c r="AR5" s="10"/>
    </row>
    <row r="6" spans="1:56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9"/>
      <c r="AQ6" s="17"/>
      <c r="AR6" s="19"/>
    </row>
    <row r="7" spans="1:56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1" t="s">
        <v>581</v>
      </c>
      <c r="AD7" s="22"/>
      <c r="AE7" s="22"/>
      <c r="AF7" s="22"/>
      <c r="AG7" s="22"/>
      <c r="AH7" s="22"/>
      <c r="AI7" s="25"/>
      <c r="AJ7" s="25"/>
      <c r="AK7" s="25"/>
      <c r="AL7" s="25"/>
      <c r="AM7" s="25"/>
      <c r="AN7" s="25"/>
      <c r="AO7" s="25"/>
      <c r="AP7" s="23"/>
      <c r="AQ7" s="21" t="s">
        <v>580</v>
      </c>
      <c r="AR7" s="22"/>
      <c r="AS7" s="22"/>
      <c r="AT7" s="22"/>
      <c r="AU7" s="22"/>
      <c r="AV7" s="22"/>
      <c r="AW7" s="25"/>
      <c r="AX7" s="25"/>
      <c r="AY7" s="25"/>
      <c r="AZ7" s="25"/>
      <c r="BA7" s="25"/>
      <c r="BB7" s="25"/>
      <c r="BC7" s="25"/>
      <c r="BD7" s="23"/>
    </row>
    <row r="8" spans="1:56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579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180">
        <f>$C$4</f>
        <v>44310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271" t="s">
        <v>11</v>
      </c>
      <c r="AJ8" s="271" t="s">
        <v>2</v>
      </c>
      <c r="AK8" s="271" t="s">
        <v>3</v>
      </c>
      <c r="AL8" s="271" t="s">
        <v>4</v>
      </c>
      <c r="AM8" s="271" t="s">
        <v>5</v>
      </c>
      <c r="AN8" s="271" t="s">
        <v>6</v>
      </c>
      <c r="AO8" s="271" t="s">
        <v>7</v>
      </c>
      <c r="AP8" s="31" t="s">
        <v>8</v>
      </c>
      <c r="AQ8" s="27" t="s">
        <v>7</v>
      </c>
      <c r="AR8" s="28" t="s">
        <v>8</v>
      </c>
      <c r="AS8" s="28" t="s">
        <v>13</v>
      </c>
      <c r="AT8" s="28" t="s">
        <v>9</v>
      </c>
      <c r="AU8" s="28" t="s">
        <v>10</v>
      </c>
      <c r="AV8" s="28" t="s">
        <v>1</v>
      </c>
      <c r="AW8" s="271" t="s">
        <v>11</v>
      </c>
      <c r="AX8" s="271" t="s">
        <v>2</v>
      </c>
      <c r="AY8" s="271" t="s">
        <v>3</v>
      </c>
      <c r="AZ8" s="271" t="s">
        <v>4</v>
      </c>
      <c r="BA8" s="271" t="s">
        <v>5</v>
      </c>
      <c r="BB8" s="271" t="s">
        <v>6</v>
      </c>
      <c r="BC8" s="271" t="s">
        <v>7</v>
      </c>
      <c r="BD8" s="31" t="s">
        <v>8</v>
      </c>
    </row>
    <row r="9" spans="1:56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275"/>
      <c r="AB9" s="61"/>
      <c r="AC9" s="227"/>
      <c r="AD9" s="228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 s="62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</row>
    <row r="10" spans="1:56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276">
        <f>'NECO-ELECTRIC'!AA10+'NECO-GAS'!AA10</f>
        <v>639663</v>
      </c>
      <c r="AB10" s="70">
        <f>'NECO-ELECTRIC'!AB10+'NECO-GAS'!AB10</f>
        <v>640118</v>
      </c>
      <c r="AC10" s="207">
        <f t="shared" ref="AC10:AN15" si="0">IF(ISERROR((O10-C10)/C10)=TRUE,0,(O10-C10)/C10)</f>
        <v>1.3886689349912258E-2</v>
      </c>
      <c r="AD10" s="207">
        <f t="shared" si="0"/>
        <v>1.6204096124259125E-2</v>
      </c>
      <c r="AE10" s="207">
        <f t="shared" si="0"/>
        <v>1.5736924855343254E-2</v>
      </c>
      <c r="AF10" s="207">
        <f t="shared" si="0"/>
        <v>1.6457997901296869E-2</v>
      </c>
      <c r="AG10" s="207">
        <f t="shared" si="0"/>
        <v>1.4648154406218018E-2</v>
      </c>
      <c r="AH10" s="207">
        <f t="shared" si="0"/>
        <v>1.6857728393480417E-2</v>
      </c>
      <c r="AI10" s="207">
        <f t="shared" si="0"/>
        <v>1.5869944493573825E-2</v>
      </c>
      <c r="AJ10" s="207">
        <f t="shared" si="0"/>
        <v>1.9375301441489207E-2</v>
      </c>
      <c r="AK10" s="207">
        <f t="shared" si="0"/>
        <v>1.7335351524614195E-2</v>
      </c>
      <c r="AL10" s="207">
        <f t="shared" si="0"/>
        <v>1.4910103871876045E-2</v>
      </c>
      <c r="AM10" s="207">
        <f t="shared" si="0"/>
        <v>1.3648071116968532E-2</v>
      </c>
      <c r="AN10" s="207">
        <f t="shared" si="0"/>
        <v>1.1783750628392927E-2</v>
      </c>
      <c r="AO10" s="207">
        <f t="shared" ref="AO10:AO15" si="1">IF(ISERROR((AB10-O10)/O10)=TRUE,0,(AB10-O10)/O10)</f>
        <v>9.9493225120382695E-3</v>
      </c>
      <c r="AP10" s="231"/>
      <c r="AQ10" s="71">
        <f t="shared" ref="AQ10:BB10" si="2">O10-C10</f>
        <v>8681</v>
      </c>
      <c r="AR10" s="72">
        <f t="shared" si="2"/>
        <v>10132</v>
      </c>
      <c r="AS10" s="73">
        <f t="shared" si="2"/>
        <v>9829</v>
      </c>
      <c r="AT10" s="73">
        <f t="shared" si="2"/>
        <v>10273</v>
      </c>
      <c r="AU10" s="73">
        <f t="shared" si="2"/>
        <v>9146</v>
      </c>
      <c r="AV10" s="73">
        <f t="shared" si="2"/>
        <v>10529</v>
      </c>
      <c r="AW10" s="73">
        <f t="shared" si="2"/>
        <v>9924</v>
      </c>
      <c r="AX10" s="73">
        <f t="shared" si="2"/>
        <v>12132</v>
      </c>
      <c r="AY10" s="73">
        <f t="shared" si="2"/>
        <v>10903</v>
      </c>
      <c r="AZ10" s="73">
        <f t="shared" si="2"/>
        <v>9415</v>
      </c>
      <c r="BA10" s="73">
        <f t="shared" si="2"/>
        <v>8616</v>
      </c>
      <c r="BB10" s="73">
        <f t="shared" si="2"/>
        <v>7454</v>
      </c>
      <c r="BC10" s="73">
        <f>AB10-O10</f>
        <v>6306</v>
      </c>
      <c r="BD10" s="74"/>
    </row>
    <row r="11" spans="1:56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276">
        <f>'NECO-ELECTRIC'!AA11+'NECO-GAS'!AA11</f>
        <v>52506</v>
      </c>
      <c r="AB11" s="70">
        <f>'NECO-ELECTRIC'!AB11+'NECO-GAS'!AB11</f>
        <v>51939</v>
      </c>
      <c r="AC11" s="207">
        <f t="shared" si="0"/>
        <v>9.0794777913384365E-3</v>
      </c>
      <c r="AD11" s="207">
        <f t="shared" si="0"/>
        <v>9.6751516945389974E-3</v>
      </c>
      <c r="AE11" s="207">
        <f t="shared" si="0"/>
        <v>2.3530282289392874E-2</v>
      </c>
      <c r="AF11" s="207">
        <f t="shared" si="0"/>
        <v>2.3840838782579702E-2</v>
      </c>
      <c r="AG11" s="207">
        <f t="shared" si="0"/>
        <v>3.6746039099416289E-2</v>
      </c>
      <c r="AH11" s="207">
        <f t="shared" si="0"/>
        <v>1.250996163611765E-2</v>
      </c>
      <c r="AI11" s="207">
        <f t="shared" si="0"/>
        <v>1.0729971646188914E-2</v>
      </c>
      <c r="AJ11" s="207">
        <f t="shared" si="0"/>
        <v>-4.0644242682002257E-2</v>
      </c>
      <c r="AK11" s="207">
        <f t="shared" si="0"/>
        <v>-5.8936131050984726E-2</v>
      </c>
      <c r="AL11" s="207">
        <f t="shared" si="0"/>
        <v>-7.6560205580029364E-2</v>
      </c>
      <c r="AM11" s="207">
        <f t="shared" si="0"/>
        <v>-5.5428099476920255E-2</v>
      </c>
      <c r="AN11" s="207">
        <f t="shared" si="0"/>
        <v>-4.581622176591376E-2</v>
      </c>
      <c r="AO11" s="207">
        <f t="shared" si="1"/>
        <v>-4.8195862119518408E-2</v>
      </c>
      <c r="AP11" s="231"/>
      <c r="AQ11" s="71">
        <f t="shared" ref="AQ11:AQ14" si="3">O11-C11</f>
        <v>491</v>
      </c>
      <c r="AR11" s="72">
        <f t="shared" ref="AR11:BB14" si="4">P11-D11</f>
        <v>523</v>
      </c>
      <c r="AS11" s="73">
        <f t="shared" si="4"/>
        <v>1272</v>
      </c>
      <c r="AT11" s="73">
        <f t="shared" si="4"/>
        <v>1287</v>
      </c>
      <c r="AU11" s="73">
        <f t="shared" si="4"/>
        <v>1983</v>
      </c>
      <c r="AV11" s="73">
        <f t="shared" si="4"/>
        <v>675</v>
      </c>
      <c r="AW11" s="73">
        <f t="shared" si="4"/>
        <v>579</v>
      </c>
      <c r="AX11" s="73">
        <f t="shared" si="4"/>
        <v>-2198</v>
      </c>
      <c r="AY11" s="73">
        <f t="shared" si="4"/>
        <v>-3202</v>
      </c>
      <c r="AZ11" s="73">
        <f t="shared" si="4"/>
        <v>-4171</v>
      </c>
      <c r="BA11" s="73">
        <f t="shared" si="4"/>
        <v>-3020</v>
      </c>
      <c r="BB11" s="73">
        <f t="shared" si="4"/>
        <v>-2499</v>
      </c>
      <c r="BC11" s="73">
        <f>AB11-O11</f>
        <v>-2630</v>
      </c>
      <c r="BD11" s="74"/>
    </row>
    <row r="12" spans="1:56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276">
        <f>'NECO-ELECTRIC'!AA12+'NECO-GAS'!AA12</f>
        <v>72264</v>
      </c>
      <c r="AB12" s="70">
        <f>'NECO-ELECTRIC'!AB12+'NECO-GAS'!AB12</f>
        <v>72211</v>
      </c>
      <c r="AC12" s="207">
        <f t="shared" si="0"/>
        <v>2.8651854830602192E-2</v>
      </c>
      <c r="AD12" s="207">
        <f t="shared" si="0"/>
        <v>3.1449610288945988E-2</v>
      </c>
      <c r="AE12" s="207">
        <f t="shared" si="0"/>
        <v>3.0610487643867857E-2</v>
      </c>
      <c r="AF12" s="207">
        <f t="shared" si="0"/>
        <v>2.8615256691468468E-2</v>
      </c>
      <c r="AG12" s="207">
        <f t="shared" si="0"/>
        <v>2.8343387736971069E-2</v>
      </c>
      <c r="AH12" s="207">
        <f t="shared" si="0"/>
        <v>2.7846941987922497E-2</v>
      </c>
      <c r="AI12" s="207">
        <f t="shared" si="0"/>
        <v>2.6020765199011725E-2</v>
      </c>
      <c r="AJ12" s="207">
        <f t="shared" si="0"/>
        <v>2.4080248496765551E-2</v>
      </c>
      <c r="AK12" s="207">
        <f t="shared" si="0"/>
        <v>1.8524279532792218E-2</v>
      </c>
      <c r="AL12" s="207">
        <f t="shared" si="0"/>
        <v>1.4318667716889839E-2</v>
      </c>
      <c r="AM12" s="207">
        <f t="shared" si="0"/>
        <v>1.3628572231432826E-2</v>
      </c>
      <c r="AN12" s="207">
        <f t="shared" si="0"/>
        <v>1.0985627720167373E-2</v>
      </c>
      <c r="AO12" s="207">
        <f t="shared" si="1"/>
        <v>8.1955769015972305E-3</v>
      </c>
      <c r="AP12" s="231"/>
      <c r="AQ12" s="71">
        <f t="shared" si="3"/>
        <v>1995</v>
      </c>
      <c r="AR12" s="72">
        <f t="shared" si="4"/>
        <v>2191</v>
      </c>
      <c r="AS12" s="73">
        <f t="shared" si="4"/>
        <v>2133</v>
      </c>
      <c r="AT12" s="73">
        <f t="shared" si="4"/>
        <v>1996</v>
      </c>
      <c r="AU12" s="73">
        <f t="shared" si="4"/>
        <v>1978</v>
      </c>
      <c r="AV12" s="73">
        <f t="shared" si="4"/>
        <v>1946</v>
      </c>
      <c r="AW12" s="73">
        <f t="shared" si="4"/>
        <v>1822</v>
      </c>
      <c r="AX12" s="73">
        <f t="shared" si="4"/>
        <v>1690</v>
      </c>
      <c r="AY12" s="73">
        <f t="shared" si="4"/>
        <v>1310</v>
      </c>
      <c r="AZ12" s="73">
        <f t="shared" si="4"/>
        <v>1018</v>
      </c>
      <c r="BA12" s="73">
        <f t="shared" si="4"/>
        <v>970</v>
      </c>
      <c r="BB12" s="73">
        <f t="shared" si="4"/>
        <v>785</v>
      </c>
      <c r="BC12" s="73">
        <f>AB12-O12</f>
        <v>587</v>
      </c>
      <c r="BD12" s="74"/>
    </row>
    <row r="13" spans="1:56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276">
        <f>'NECO-ELECTRIC'!AA13+'NECO-GAS'!AA13</f>
        <v>13232</v>
      </c>
      <c r="AB13" s="70">
        <f>'NECO-ELECTRIC'!AB13+'NECO-GAS'!AB13</f>
        <v>13230</v>
      </c>
      <c r="AC13" s="207">
        <f t="shared" si="0"/>
        <v>1.5181417944436011E-2</v>
      </c>
      <c r="AD13" s="207">
        <f t="shared" si="0"/>
        <v>1.5779092702169626E-2</v>
      </c>
      <c r="AE13" s="207">
        <f t="shared" si="0"/>
        <v>1.5780289811091724E-2</v>
      </c>
      <c r="AF13" s="207">
        <f t="shared" si="0"/>
        <v>1.3489958317544525E-2</v>
      </c>
      <c r="AG13" s="207">
        <f t="shared" si="0"/>
        <v>1.2490537471612415E-2</v>
      </c>
      <c r="AH13" s="207">
        <f t="shared" si="0"/>
        <v>4.3142597638510449E-3</v>
      </c>
      <c r="AI13" s="207">
        <f t="shared" si="0"/>
        <v>-5.2886068298579631E-4</v>
      </c>
      <c r="AJ13" s="207">
        <f t="shared" si="0"/>
        <v>-2.2641509433962265E-3</v>
      </c>
      <c r="AK13" s="207">
        <f t="shared" si="0"/>
        <v>-5.2655333233037459E-3</v>
      </c>
      <c r="AL13" s="207">
        <f t="shared" si="0"/>
        <v>-7.8013652389168102E-3</v>
      </c>
      <c r="AM13" s="207">
        <f t="shared" si="0"/>
        <v>-8.1739782527184106E-3</v>
      </c>
      <c r="AN13" s="207">
        <f t="shared" si="0"/>
        <v>-1.0548365377422009E-2</v>
      </c>
      <c r="AO13" s="207">
        <f t="shared" si="1"/>
        <v>-1.0767160161507403E-2</v>
      </c>
      <c r="AP13" s="231"/>
      <c r="AQ13" s="71">
        <f t="shared" si="3"/>
        <v>200</v>
      </c>
      <c r="AR13" s="72">
        <f t="shared" si="4"/>
        <v>208</v>
      </c>
      <c r="AS13" s="73">
        <f t="shared" si="4"/>
        <v>208</v>
      </c>
      <c r="AT13" s="73">
        <f t="shared" si="4"/>
        <v>178</v>
      </c>
      <c r="AU13" s="73">
        <f t="shared" si="4"/>
        <v>165</v>
      </c>
      <c r="AV13" s="73">
        <f t="shared" si="4"/>
        <v>57</v>
      </c>
      <c r="AW13" s="73">
        <f t="shared" si="4"/>
        <v>-7</v>
      </c>
      <c r="AX13" s="73">
        <f t="shared" si="4"/>
        <v>-30</v>
      </c>
      <c r="AY13" s="73">
        <f t="shared" si="4"/>
        <v>-70</v>
      </c>
      <c r="AZ13" s="73">
        <f t="shared" si="4"/>
        <v>-104</v>
      </c>
      <c r="BA13" s="73">
        <f t="shared" si="4"/>
        <v>-109</v>
      </c>
      <c r="BB13" s="73">
        <f t="shared" si="4"/>
        <v>-141</v>
      </c>
      <c r="BC13" s="73">
        <f>AB13-O13</f>
        <v>-144</v>
      </c>
      <c r="BD13" s="74"/>
    </row>
    <row r="14" spans="1:56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276">
        <f>'NECO-ELECTRIC'!AA14+'NECO-GAS'!AA14</f>
        <v>1836</v>
      </c>
      <c r="AB14" s="70">
        <f>'NECO-ELECTRIC'!AB14+'NECO-GAS'!AB14</f>
        <v>1833</v>
      </c>
      <c r="AC14" s="207">
        <f t="shared" si="0"/>
        <v>1.2114537444933921E-2</v>
      </c>
      <c r="AD14" s="207">
        <f t="shared" si="0"/>
        <v>1.3215859030837005E-2</v>
      </c>
      <c r="AE14" s="207">
        <f t="shared" si="0"/>
        <v>1.1570247933884297E-2</v>
      </c>
      <c r="AF14" s="207">
        <f t="shared" si="0"/>
        <v>1.1025358324145534E-2</v>
      </c>
      <c r="AG14" s="207">
        <f t="shared" si="0"/>
        <v>8.2690187431091518E-3</v>
      </c>
      <c r="AH14" s="207">
        <f t="shared" si="0"/>
        <v>9.3663911845730027E-3</v>
      </c>
      <c r="AI14" s="207">
        <f t="shared" si="0"/>
        <v>7.7007700770077006E-3</v>
      </c>
      <c r="AJ14" s="207">
        <f t="shared" si="0"/>
        <v>6.5861690450054883E-3</v>
      </c>
      <c r="AK14" s="207">
        <f t="shared" si="0"/>
        <v>3.2804811372334607E-3</v>
      </c>
      <c r="AL14" s="207">
        <f t="shared" si="0"/>
        <v>1.0911074740861974E-3</v>
      </c>
      <c r="AM14" s="207">
        <f t="shared" si="0"/>
        <v>1.6357688113413304E-3</v>
      </c>
      <c r="AN14" s="207">
        <f t="shared" si="0"/>
        <v>0</v>
      </c>
      <c r="AO14" s="207">
        <f t="shared" si="1"/>
        <v>-2.720348204570185E-3</v>
      </c>
      <c r="AP14" s="231"/>
      <c r="AQ14" s="71">
        <f t="shared" si="3"/>
        <v>22</v>
      </c>
      <c r="AR14" s="72">
        <f t="shared" si="4"/>
        <v>24</v>
      </c>
      <c r="AS14" s="73">
        <f t="shared" si="4"/>
        <v>21</v>
      </c>
      <c r="AT14" s="73">
        <f t="shared" si="4"/>
        <v>20</v>
      </c>
      <c r="AU14" s="73">
        <f t="shared" si="4"/>
        <v>15</v>
      </c>
      <c r="AV14" s="73">
        <f t="shared" si="4"/>
        <v>17</v>
      </c>
      <c r="AW14" s="73">
        <f t="shared" si="4"/>
        <v>14</v>
      </c>
      <c r="AX14" s="73">
        <f t="shared" si="4"/>
        <v>12</v>
      </c>
      <c r="AY14" s="73">
        <f t="shared" si="4"/>
        <v>6</v>
      </c>
      <c r="AZ14" s="73">
        <f t="shared" si="4"/>
        <v>2</v>
      </c>
      <c r="BA14" s="73">
        <f t="shared" si="4"/>
        <v>3</v>
      </c>
      <c r="BB14" s="73">
        <f t="shared" si="4"/>
        <v>0</v>
      </c>
      <c r="BC14" s="73">
        <f>AB14-O14</f>
        <v>-5</v>
      </c>
      <c r="BD14" s="74"/>
    </row>
    <row r="15" spans="1:56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S15" si="5">SUM(D10:D14)</f>
        <v>763995</v>
      </c>
      <c r="E15" s="77">
        <f t="shared" si="5"/>
        <v>763318</v>
      </c>
      <c r="F15" s="77">
        <f t="shared" si="5"/>
        <v>762940</v>
      </c>
      <c r="G15" s="77">
        <f t="shared" si="5"/>
        <v>763155</v>
      </c>
      <c r="H15" s="77">
        <f t="shared" si="5"/>
        <v>763446</v>
      </c>
      <c r="I15" s="77">
        <f t="shared" si="5"/>
        <v>764369</v>
      </c>
      <c r="J15" s="77">
        <f t="shared" si="5"/>
        <v>765491</v>
      </c>
      <c r="K15" s="77">
        <f t="shared" si="5"/>
        <v>769117</v>
      </c>
      <c r="L15" s="77">
        <f t="shared" si="5"/>
        <v>772191</v>
      </c>
      <c r="M15" s="77">
        <f t="shared" si="5"/>
        <v>772126</v>
      </c>
      <c r="N15" s="78">
        <f t="shared" si="5"/>
        <v>773770</v>
      </c>
      <c r="O15" s="76">
        <f t="shared" si="5"/>
        <v>775217</v>
      </c>
      <c r="P15" s="77">
        <f t="shared" ref="P15:R15" si="6">SUM(P10:P14)</f>
        <v>777073</v>
      </c>
      <c r="Q15" s="77">
        <f t="shared" si="6"/>
        <v>776781</v>
      </c>
      <c r="R15" s="77">
        <f t="shared" si="6"/>
        <v>776694</v>
      </c>
      <c r="S15" s="77">
        <f t="shared" ref="S15:T15" si="7">SUM(S10:S14)</f>
        <v>776442</v>
      </c>
      <c r="T15" s="77">
        <f t="shared" si="7"/>
        <v>776670</v>
      </c>
      <c r="U15" s="77">
        <f t="shared" ref="U15:V15" si="8">SUM(U10:U14)</f>
        <v>776701</v>
      </c>
      <c r="V15" s="77">
        <f t="shared" si="8"/>
        <v>777097</v>
      </c>
      <c r="W15" s="77">
        <f t="shared" ref="W15" si="9">SUM(W10:W14)</f>
        <v>778064</v>
      </c>
      <c r="X15" s="77">
        <f t="shared" ref="X15:Y15" si="10">SUM(X10:X14)</f>
        <v>778351</v>
      </c>
      <c r="Y15" s="77">
        <f t="shared" si="10"/>
        <v>778586</v>
      </c>
      <c r="Z15" s="277">
        <f t="shared" ref="Z15:AB15" si="11">SUM(Z10:Z14)</f>
        <v>779369</v>
      </c>
      <c r="AA15" s="277">
        <f t="shared" ref="AA15" si="12">SUM(AA10:AA14)</f>
        <v>779501</v>
      </c>
      <c r="AB15" s="78">
        <f t="shared" si="11"/>
        <v>779331</v>
      </c>
      <c r="AC15" s="210">
        <f t="shared" si="0"/>
        <v>1.4910424860047027E-2</v>
      </c>
      <c r="AD15" s="212">
        <f t="shared" si="0"/>
        <v>1.7117913075347352E-2</v>
      </c>
      <c r="AE15" s="213">
        <f t="shared" si="0"/>
        <v>1.7637472193764592E-2</v>
      </c>
      <c r="AF15" s="213">
        <f t="shared" si="0"/>
        <v>1.8027629957794847E-2</v>
      </c>
      <c r="AG15" s="213">
        <f t="shared" si="0"/>
        <v>1.741061776441221E-2</v>
      </c>
      <c r="AH15" s="213">
        <f t="shared" si="0"/>
        <v>1.7321460849883293E-2</v>
      </c>
      <c r="AI15" s="213">
        <f t="shared" si="0"/>
        <v>1.6133568996126217E-2</v>
      </c>
      <c r="AJ15" s="213">
        <f t="shared" si="0"/>
        <v>1.5161510716651143E-2</v>
      </c>
      <c r="AK15" s="213">
        <f t="shared" si="0"/>
        <v>1.1632820494151085E-2</v>
      </c>
      <c r="AL15" s="213">
        <f t="shared" si="0"/>
        <v>7.9773009527435573E-3</v>
      </c>
      <c r="AM15" s="213">
        <f t="shared" si="0"/>
        <v>8.3665101291758078E-3</v>
      </c>
      <c r="AN15" s="213">
        <f t="shared" si="0"/>
        <v>7.2360003618646366E-3</v>
      </c>
      <c r="AO15" s="213">
        <f t="shared" si="1"/>
        <v>5.306901164448148E-3</v>
      </c>
      <c r="AP15" s="214"/>
      <c r="AQ15" s="79">
        <f t="shared" si="5"/>
        <v>11389</v>
      </c>
      <c r="AR15" s="80">
        <f t="shared" si="5"/>
        <v>13078</v>
      </c>
      <c r="AS15" s="81">
        <f t="shared" si="5"/>
        <v>13463</v>
      </c>
      <c r="AT15" s="81">
        <f t="shared" ref="AT15:AU15" si="13">SUM(AT10:AT14)</f>
        <v>13754</v>
      </c>
      <c r="AU15" s="81">
        <f t="shared" si="13"/>
        <v>13287</v>
      </c>
      <c r="AV15" s="81">
        <f t="shared" ref="AV15:AW15" si="14">SUM(AV10:AV14)</f>
        <v>13224</v>
      </c>
      <c r="AW15" s="81">
        <f t="shared" si="14"/>
        <v>12332</v>
      </c>
      <c r="AX15" s="81">
        <f t="shared" ref="AX15:AY15" si="15">SUM(AX10:AX14)</f>
        <v>11606</v>
      </c>
      <c r="AY15" s="81">
        <f t="shared" si="15"/>
        <v>8947</v>
      </c>
      <c r="AZ15" s="81">
        <f t="shared" ref="AZ15:BA15" si="16">SUM(AZ10:AZ14)</f>
        <v>6160</v>
      </c>
      <c r="BA15" s="81">
        <f t="shared" si="16"/>
        <v>6460</v>
      </c>
      <c r="BB15" s="81">
        <f t="shared" ref="BB15:BC15" si="17">SUM(BB10:BB14)</f>
        <v>5599</v>
      </c>
      <c r="BC15" s="81">
        <f t="shared" si="17"/>
        <v>4114</v>
      </c>
      <c r="BD15" s="82"/>
    </row>
    <row r="16" spans="1:56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278"/>
      <c r="AB16" s="87"/>
      <c r="AC16" s="232"/>
      <c r="AD16" s="233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  <c r="AQ16" s="88"/>
      <c r="AR16" s="89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</row>
    <row r="17" spans="1:56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276">
        <f>'NECO-ELECTRIC'!AA17+'NECO-GAS'!AA17</f>
        <v>131609</v>
      </c>
      <c r="AB17" s="94">
        <f>'NECO-ELECTRIC'!AB17+'NECO-GAS'!AB17</f>
        <v>130754</v>
      </c>
      <c r="AC17" s="207">
        <f t="shared" ref="AC17:AN22" si="18">IF(ISERROR((O17-C17)/C17)=TRUE,0,(O17-C17)/C17)</f>
        <v>0.3409970814223599</v>
      </c>
      <c r="AD17" s="207">
        <f t="shared" si="18"/>
        <v>0.29468808533018387</v>
      </c>
      <c r="AE17" s="207">
        <f t="shared" si="18"/>
        <v>0.29564213902906544</v>
      </c>
      <c r="AF17" s="207">
        <f t="shared" si="18"/>
        <v>0.36416709519344204</v>
      </c>
      <c r="AG17" s="207">
        <f t="shared" si="18"/>
        <v>0.18681225504974375</v>
      </c>
      <c r="AH17" s="207">
        <f t="shared" si="18"/>
        <v>0.24326429489766233</v>
      </c>
      <c r="AI17" s="207">
        <f t="shared" si="18"/>
        <v>0.2643479363239582</v>
      </c>
      <c r="AJ17" s="207">
        <f t="shared" si="18"/>
        <v>0.27663651070521567</v>
      </c>
      <c r="AK17" s="207">
        <f t="shared" si="18"/>
        <v>0.16396361241860352</v>
      </c>
      <c r="AL17" s="207">
        <f t="shared" si="18"/>
        <v>0.27295826702941328</v>
      </c>
      <c r="AM17" s="207">
        <f t="shared" si="18"/>
        <v>0.10492724242788667</v>
      </c>
      <c r="AN17" s="207">
        <f t="shared" si="18"/>
        <v>6.9830264986493029E-2</v>
      </c>
      <c r="AO17" s="207">
        <f t="shared" ref="AO17:AO22" si="19">IF(ISERROR((AB17-O17)/O17)=TRUE,0,(AB17-O17)/O17)</f>
        <v>-3.2054129282520508E-2</v>
      </c>
      <c r="AP17" s="239"/>
      <c r="AQ17" s="95">
        <f t="shared" ref="AQ17:BB21" si="20">O17-C17</f>
        <v>34350</v>
      </c>
      <c r="AR17" s="72">
        <f t="shared" si="20"/>
        <v>31938</v>
      </c>
      <c r="AS17" s="73">
        <f t="shared" si="20"/>
        <v>30230</v>
      </c>
      <c r="AT17" s="73">
        <f t="shared" si="20"/>
        <v>36117</v>
      </c>
      <c r="AU17" s="73">
        <f t="shared" si="20"/>
        <v>19829</v>
      </c>
      <c r="AV17" s="73">
        <f t="shared" si="20"/>
        <v>25922</v>
      </c>
      <c r="AW17" s="73">
        <f t="shared" si="20"/>
        <v>29193</v>
      </c>
      <c r="AX17" s="73">
        <f t="shared" si="20"/>
        <v>30609</v>
      </c>
      <c r="AY17" s="73">
        <f t="shared" si="20"/>
        <v>20169</v>
      </c>
      <c r="AZ17" s="73">
        <f t="shared" si="20"/>
        <v>31905</v>
      </c>
      <c r="BA17" s="73">
        <f t="shared" si="20"/>
        <v>12215</v>
      </c>
      <c r="BB17" s="73">
        <f t="shared" si="20"/>
        <v>8944</v>
      </c>
      <c r="BC17" s="73">
        <f>AB17-O17</f>
        <v>-4330</v>
      </c>
      <c r="BD17" s="96"/>
    </row>
    <row r="18" spans="1:56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276">
        <f>'NECO-ELECTRIC'!AA18+'NECO-GAS'!AA18</f>
        <v>20524</v>
      </c>
      <c r="AB18" s="94">
        <f>'NECO-ELECTRIC'!AB18+'NECO-GAS'!AB18</f>
        <v>20476</v>
      </c>
      <c r="AC18" s="207">
        <f t="shared" si="18"/>
        <v>-3.3728509558598366E-2</v>
      </c>
      <c r="AD18" s="207">
        <f t="shared" si="18"/>
        <v>-5.6395150273224046E-2</v>
      </c>
      <c r="AE18" s="207">
        <f t="shared" si="18"/>
        <v>-2.6428239665582907E-2</v>
      </c>
      <c r="AF18" s="207">
        <f t="shared" si="18"/>
        <v>5.331605959439932E-2</v>
      </c>
      <c r="AG18" s="207">
        <f t="shared" si="18"/>
        <v>4.4623226064361386E-2</v>
      </c>
      <c r="AH18" s="207">
        <f t="shared" si="18"/>
        <v>5.5855945235378741E-2</v>
      </c>
      <c r="AI18" s="207">
        <f t="shared" si="18"/>
        <v>1.6151884386511758E-2</v>
      </c>
      <c r="AJ18" s="207">
        <f t="shared" si="18"/>
        <v>-7.3517823204932095E-2</v>
      </c>
      <c r="AK18" s="207">
        <f t="shared" si="18"/>
        <v>-0.12460035912933036</v>
      </c>
      <c r="AL18" s="207">
        <f t="shared" si="18"/>
        <v>-0.1297667451316071</v>
      </c>
      <c r="AM18" s="207">
        <f t="shared" si="18"/>
        <v>-0.21217712177121772</v>
      </c>
      <c r="AN18" s="207">
        <f t="shared" si="18"/>
        <v>-7.1152289286678064E-2</v>
      </c>
      <c r="AO18" s="207">
        <f t="shared" si="19"/>
        <v>-7.2980804056501272E-2</v>
      </c>
      <c r="AP18" s="239"/>
      <c r="AQ18" s="95">
        <f t="shared" si="20"/>
        <v>-771</v>
      </c>
      <c r="AR18" s="72">
        <f t="shared" si="20"/>
        <v>-1321</v>
      </c>
      <c r="AS18" s="73">
        <f t="shared" si="20"/>
        <v>-569</v>
      </c>
      <c r="AT18" s="73">
        <f t="shared" si="20"/>
        <v>1070</v>
      </c>
      <c r="AU18" s="73">
        <f t="shared" si="20"/>
        <v>893</v>
      </c>
      <c r="AV18" s="73">
        <f t="shared" si="20"/>
        <v>1126</v>
      </c>
      <c r="AW18" s="73">
        <f t="shared" si="20"/>
        <v>342</v>
      </c>
      <c r="AX18" s="73">
        <f t="shared" si="20"/>
        <v>-1586</v>
      </c>
      <c r="AY18" s="73">
        <f t="shared" si="20"/>
        <v>-2845</v>
      </c>
      <c r="AZ18" s="73">
        <f t="shared" si="20"/>
        <v>-3032</v>
      </c>
      <c r="BA18" s="73">
        <f t="shared" si="20"/>
        <v>-5175</v>
      </c>
      <c r="BB18" s="73">
        <f t="shared" si="20"/>
        <v>-1582</v>
      </c>
      <c r="BC18" s="73">
        <f>AB18-O18</f>
        <v>-1612</v>
      </c>
      <c r="BD18" s="96"/>
    </row>
    <row r="19" spans="1:56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276">
        <f>'NECO-ELECTRIC'!AA19+'NECO-GAS'!AA19</f>
        <v>11144</v>
      </c>
      <c r="AB19" s="94">
        <f>'NECO-ELECTRIC'!AB19+'NECO-GAS'!AB19</f>
        <v>10957</v>
      </c>
      <c r="AC19" s="207">
        <f t="shared" si="18"/>
        <v>0.53407885857514703</v>
      </c>
      <c r="AD19" s="207">
        <f t="shared" si="18"/>
        <v>0.31786873565038398</v>
      </c>
      <c r="AE19" s="207">
        <f t="shared" si="18"/>
        <v>0.12558323448003164</v>
      </c>
      <c r="AF19" s="207">
        <f t="shared" si="18"/>
        <v>0.41485619697910203</v>
      </c>
      <c r="AG19" s="207">
        <f t="shared" si="18"/>
        <v>3.8976857490864797E-2</v>
      </c>
      <c r="AH19" s="207">
        <f t="shared" si="18"/>
        <v>0.19820764610544381</v>
      </c>
      <c r="AI19" s="207">
        <f t="shared" si="18"/>
        <v>-4.9110719435987819E-2</v>
      </c>
      <c r="AJ19" s="207">
        <f t="shared" si="18"/>
        <v>0.22539407920030757</v>
      </c>
      <c r="AK19" s="207">
        <f t="shared" si="18"/>
        <v>8.3371229346672728E-4</v>
      </c>
      <c r="AL19" s="207">
        <f t="shared" si="18"/>
        <v>4.7405660377358494E-2</v>
      </c>
      <c r="AM19" s="207">
        <f t="shared" si="18"/>
        <v>-1.4582991971161724E-2</v>
      </c>
      <c r="AN19" s="207">
        <f t="shared" si="18"/>
        <v>-4.2949756888168555E-3</v>
      </c>
      <c r="AO19" s="207">
        <f t="shared" si="19"/>
        <v>-0.3114434738892729</v>
      </c>
      <c r="AP19" s="239"/>
      <c r="AQ19" s="95">
        <f t="shared" si="20"/>
        <v>5540</v>
      </c>
      <c r="AR19" s="72">
        <f t="shared" si="20"/>
        <v>4015</v>
      </c>
      <c r="AS19" s="73">
        <f t="shared" si="20"/>
        <v>1588</v>
      </c>
      <c r="AT19" s="73">
        <f t="shared" si="20"/>
        <v>4010</v>
      </c>
      <c r="AU19" s="73">
        <f t="shared" si="20"/>
        <v>480</v>
      </c>
      <c r="AV19" s="73">
        <f t="shared" si="20"/>
        <v>2079</v>
      </c>
      <c r="AW19" s="73">
        <f t="shared" si="20"/>
        <v>-613</v>
      </c>
      <c r="AX19" s="73">
        <f t="shared" si="20"/>
        <v>2345</v>
      </c>
      <c r="AY19" s="73">
        <f t="shared" si="20"/>
        <v>11</v>
      </c>
      <c r="AZ19" s="73">
        <f t="shared" si="20"/>
        <v>603</v>
      </c>
      <c r="BA19" s="73">
        <f t="shared" si="20"/>
        <v>-178</v>
      </c>
      <c r="BB19" s="73">
        <f t="shared" si="20"/>
        <v>-53</v>
      </c>
      <c r="BC19" s="73">
        <f>AB19-O19</f>
        <v>-4956</v>
      </c>
      <c r="BD19" s="96"/>
    </row>
    <row r="20" spans="1:56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276">
        <f>'NECO-ELECTRIC'!AA20+'NECO-GAS'!AA20</f>
        <v>1745</v>
      </c>
      <c r="AB20" s="94">
        <f>'NECO-ELECTRIC'!AB20+'NECO-GAS'!AB20</f>
        <v>1637</v>
      </c>
      <c r="AC20" s="207">
        <f t="shared" si="18"/>
        <v>0.49666464523953913</v>
      </c>
      <c r="AD20" s="207">
        <f t="shared" si="18"/>
        <v>0.41316270566727603</v>
      </c>
      <c r="AE20" s="207">
        <f t="shared" si="18"/>
        <v>0.11864406779661017</v>
      </c>
      <c r="AF20" s="207">
        <f t="shared" si="18"/>
        <v>0.46148782093482554</v>
      </c>
      <c r="AG20" s="207">
        <f t="shared" si="18"/>
        <v>0.10802139037433155</v>
      </c>
      <c r="AH20" s="207">
        <f t="shared" si="18"/>
        <v>0.14507129572225666</v>
      </c>
      <c r="AI20" s="207">
        <f t="shared" si="18"/>
        <v>5.4436581382689172E-4</v>
      </c>
      <c r="AJ20" s="207">
        <f t="shared" si="18"/>
        <v>0.20897357098955133</v>
      </c>
      <c r="AK20" s="207">
        <f t="shared" si="18"/>
        <v>4.3749999999999997E-2</v>
      </c>
      <c r="AL20" s="207">
        <f t="shared" si="18"/>
        <v>3.154425612052731E-2</v>
      </c>
      <c r="AM20" s="207">
        <f t="shared" si="18"/>
        <v>0.13962264150943396</v>
      </c>
      <c r="AN20" s="207">
        <f t="shared" si="18"/>
        <v>4.1990668740279936E-2</v>
      </c>
      <c r="AO20" s="207">
        <f t="shared" si="19"/>
        <v>-0.33670988654781198</v>
      </c>
      <c r="AP20" s="239"/>
      <c r="AQ20" s="95">
        <f t="shared" si="20"/>
        <v>819</v>
      </c>
      <c r="AR20" s="72">
        <f t="shared" si="20"/>
        <v>904</v>
      </c>
      <c r="AS20" s="73">
        <f t="shared" si="20"/>
        <v>238</v>
      </c>
      <c r="AT20" s="73">
        <f t="shared" si="20"/>
        <v>701</v>
      </c>
      <c r="AU20" s="73">
        <f t="shared" si="20"/>
        <v>202</v>
      </c>
      <c r="AV20" s="73">
        <f t="shared" si="20"/>
        <v>234</v>
      </c>
      <c r="AW20" s="73">
        <f t="shared" si="20"/>
        <v>1</v>
      </c>
      <c r="AX20" s="73">
        <f t="shared" si="20"/>
        <v>340</v>
      </c>
      <c r="AY20" s="73">
        <f t="shared" si="20"/>
        <v>91</v>
      </c>
      <c r="AZ20" s="73">
        <f t="shared" si="20"/>
        <v>67</v>
      </c>
      <c r="BA20" s="73">
        <f t="shared" si="20"/>
        <v>259</v>
      </c>
      <c r="BB20" s="73">
        <f t="shared" si="20"/>
        <v>81</v>
      </c>
      <c r="BC20" s="73">
        <f>AB20-O20</f>
        <v>-831</v>
      </c>
      <c r="BD20" s="96"/>
    </row>
    <row r="21" spans="1:56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276">
        <f>'NECO-ELECTRIC'!AA21+'NECO-GAS'!AA21</f>
        <v>226</v>
      </c>
      <c r="AB21" s="94">
        <f>'NECO-ELECTRIC'!AB21+'NECO-GAS'!AB21</f>
        <v>182</v>
      </c>
      <c r="AC21" s="207">
        <f t="shared" si="18"/>
        <v>0.58333333333333337</v>
      </c>
      <c r="AD21" s="207">
        <f t="shared" si="18"/>
        <v>0.33061224489795921</v>
      </c>
      <c r="AE21" s="207">
        <f t="shared" si="18"/>
        <v>3.8793103448275863E-2</v>
      </c>
      <c r="AF21" s="207">
        <f t="shared" si="18"/>
        <v>0.55882352941176472</v>
      </c>
      <c r="AG21" s="207">
        <f t="shared" si="18"/>
        <v>0.3656387665198238</v>
      </c>
      <c r="AH21" s="207">
        <f t="shared" si="18"/>
        <v>0.3728813559322034</v>
      </c>
      <c r="AI21" s="207">
        <f t="shared" si="18"/>
        <v>-6.5420560747663545E-2</v>
      </c>
      <c r="AJ21" s="207">
        <f t="shared" si="18"/>
        <v>0.21666666666666667</v>
      </c>
      <c r="AK21" s="207">
        <f t="shared" si="18"/>
        <v>0.19724770642201836</v>
      </c>
      <c r="AL21" s="207">
        <f t="shared" si="18"/>
        <v>0.12840466926070038</v>
      </c>
      <c r="AM21" s="207">
        <f t="shared" si="18"/>
        <v>0.28947368421052633</v>
      </c>
      <c r="AN21" s="207">
        <f t="shared" si="18"/>
        <v>0.2857142857142857</v>
      </c>
      <c r="AO21" s="207">
        <f t="shared" si="19"/>
        <v>-0.31578947368421051</v>
      </c>
      <c r="AP21" s="239"/>
      <c r="AQ21" s="95">
        <f t="shared" si="20"/>
        <v>98</v>
      </c>
      <c r="AR21" s="72">
        <f t="shared" si="20"/>
        <v>81</v>
      </c>
      <c r="AS21" s="73">
        <f t="shared" si="20"/>
        <v>9</v>
      </c>
      <c r="AT21" s="73">
        <f t="shared" si="20"/>
        <v>95</v>
      </c>
      <c r="AU21" s="73">
        <f t="shared" si="20"/>
        <v>83</v>
      </c>
      <c r="AV21" s="73">
        <f t="shared" si="20"/>
        <v>66</v>
      </c>
      <c r="AW21" s="73">
        <f t="shared" si="20"/>
        <v>-14</v>
      </c>
      <c r="AX21" s="73">
        <f t="shared" si="20"/>
        <v>39</v>
      </c>
      <c r="AY21" s="73">
        <f t="shared" si="20"/>
        <v>43</v>
      </c>
      <c r="AZ21" s="73">
        <f t="shared" si="20"/>
        <v>33</v>
      </c>
      <c r="BA21" s="73">
        <f t="shared" si="20"/>
        <v>66</v>
      </c>
      <c r="BB21" s="73">
        <f t="shared" si="20"/>
        <v>56</v>
      </c>
      <c r="BC21" s="73">
        <f>AB21-O21</f>
        <v>-84</v>
      </c>
      <c r="BD21" s="96"/>
    </row>
    <row r="22" spans="1:56" s="83" customFormat="1" x14ac:dyDescent="0.35">
      <c r="A22" s="174"/>
      <c r="B22" s="67" t="s">
        <v>35</v>
      </c>
      <c r="C22" s="158">
        <f t="shared" ref="C22:R22" si="21">SUM(C17:C21)</f>
        <v>135783</v>
      </c>
      <c r="D22" s="159">
        <f t="shared" si="21"/>
        <v>146867</v>
      </c>
      <c r="E22" s="159">
        <f t="shared" si="21"/>
        <v>138665</v>
      </c>
      <c r="F22" s="159">
        <f t="shared" si="21"/>
        <v>130601</v>
      </c>
      <c r="G22" s="159">
        <f t="shared" si="21"/>
        <v>140568</v>
      </c>
      <c r="H22" s="159">
        <f t="shared" si="21"/>
        <v>138997</v>
      </c>
      <c r="I22" s="159">
        <f t="shared" si="21"/>
        <v>146141</v>
      </c>
      <c r="J22" s="159">
        <f t="shared" si="21"/>
        <v>144431</v>
      </c>
      <c r="K22" s="159">
        <f t="shared" si="21"/>
        <v>161334</v>
      </c>
      <c r="L22" s="159">
        <f t="shared" si="21"/>
        <v>155352</v>
      </c>
      <c r="M22" s="159">
        <f t="shared" si="21"/>
        <v>155093</v>
      </c>
      <c r="N22" s="160">
        <f t="shared" si="21"/>
        <v>164781</v>
      </c>
      <c r="O22" s="158">
        <f t="shared" si="21"/>
        <v>175819</v>
      </c>
      <c r="P22" s="159">
        <f t="shared" si="21"/>
        <v>182484</v>
      </c>
      <c r="Q22" s="159">
        <f t="shared" si="21"/>
        <v>170161</v>
      </c>
      <c r="R22" s="159">
        <f t="shared" si="21"/>
        <v>172594</v>
      </c>
      <c r="S22" s="159">
        <f t="shared" ref="S22:T22" si="22">SUM(S17:S21)</f>
        <v>162055</v>
      </c>
      <c r="T22" s="159">
        <f t="shared" si="22"/>
        <v>168424</v>
      </c>
      <c r="U22" s="159">
        <f t="shared" ref="U22:V22" si="23">SUM(U17:U21)</f>
        <v>175050</v>
      </c>
      <c r="V22" s="159">
        <f t="shared" si="23"/>
        <v>176178</v>
      </c>
      <c r="W22" s="159">
        <f t="shared" ref="W22" si="24">SUM(W17:W21)</f>
        <v>178803</v>
      </c>
      <c r="X22" s="159">
        <f t="shared" ref="X22:Y22" si="25">SUM(X17:X21)</f>
        <v>184928</v>
      </c>
      <c r="Y22" s="159">
        <f t="shared" si="25"/>
        <v>162280</v>
      </c>
      <c r="Z22" s="280">
        <f t="shared" ref="Z22:AB22" si="26">SUM(Z17:Z21)</f>
        <v>172227</v>
      </c>
      <c r="AA22" s="280">
        <f t="shared" ref="AA22" si="27">SUM(AA17:AA21)</f>
        <v>165248</v>
      </c>
      <c r="AB22" s="160">
        <f t="shared" si="26"/>
        <v>164006</v>
      </c>
      <c r="AC22" s="240">
        <f t="shared" si="18"/>
        <v>0.29485281662652907</v>
      </c>
      <c r="AD22" s="241">
        <f t="shared" si="18"/>
        <v>0.24251193256483758</v>
      </c>
      <c r="AE22" s="242">
        <f t="shared" si="18"/>
        <v>0.22713734540078606</v>
      </c>
      <c r="AF22" s="242">
        <f t="shared" si="18"/>
        <v>0.32153658854066969</v>
      </c>
      <c r="AG22" s="242">
        <f t="shared" si="18"/>
        <v>0.1528584030504809</v>
      </c>
      <c r="AH22" s="242">
        <f t="shared" si="18"/>
        <v>0.21170960524327864</v>
      </c>
      <c r="AI22" s="242">
        <f t="shared" si="18"/>
        <v>0.19781580802102081</v>
      </c>
      <c r="AJ22" s="242">
        <f t="shared" si="18"/>
        <v>0.21980738207171591</v>
      </c>
      <c r="AK22" s="242">
        <f t="shared" si="18"/>
        <v>0.10827847818810667</v>
      </c>
      <c r="AL22" s="242">
        <f t="shared" si="18"/>
        <v>0.19038055512642257</v>
      </c>
      <c r="AM22" s="242">
        <f t="shared" si="18"/>
        <v>4.6339937972700251E-2</v>
      </c>
      <c r="AN22" s="242">
        <f t="shared" si="18"/>
        <v>4.5187248529866914E-2</v>
      </c>
      <c r="AO22" s="242">
        <f t="shared" si="19"/>
        <v>-6.7188415358977127E-2</v>
      </c>
      <c r="AP22" s="243"/>
      <c r="AQ22" s="97">
        <f t="shared" ref="AQ22:AS22" si="28">SUM(AQ17:AQ21)</f>
        <v>40036</v>
      </c>
      <c r="AR22" s="161">
        <f t="shared" si="28"/>
        <v>35617</v>
      </c>
      <c r="AS22" s="162">
        <f t="shared" si="28"/>
        <v>31496</v>
      </c>
      <c r="AT22" s="162">
        <f t="shared" ref="AT22:AU22" si="29">SUM(AT17:AT21)</f>
        <v>41993</v>
      </c>
      <c r="AU22" s="162">
        <f t="shared" si="29"/>
        <v>21487</v>
      </c>
      <c r="AV22" s="162">
        <f t="shared" ref="AV22:AW22" si="30">SUM(AV17:AV21)</f>
        <v>29427</v>
      </c>
      <c r="AW22" s="162">
        <f t="shared" si="30"/>
        <v>28909</v>
      </c>
      <c r="AX22" s="162">
        <f t="shared" ref="AX22:AY22" si="31">SUM(AX17:AX21)</f>
        <v>31747</v>
      </c>
      <c r="AY22" s="162">
        <f t="shared" si="31"/>
        <v>17469</v>
      </c>
      <c r="AZ22" s="162">
        <f t="shared" ref="AZ22:BA22" si="32">SUM(AZ17:AZ21)</f>
        <v>29576</v>
      </c>
      <c r="BA22" s="162">
        <f t="shared" si="32"/>
        <v>7187</v>
      </c>
      <c r="BB22" s="162">
        <f t="shared" ref="BB22:BC22" si="33">SUM(BB17:BB21)</f>
        <v>7446</v>
      </c>
      <c r="BC22" s="162">
        <f t="shared" si="33"/>
        <v>-11813</v>
      </c>
      <c r="BD22" s="163"/>
    </row>
    <row r="23" spans="1:56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281"/>
      <c r="AB23" s="101"/>
      <c r="AC23" s="244"/>
      <c r="AD23" s="245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7"/>
      <c r="AQ23" s="102"/>
      <c r="AR23" s="103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</row>
    <row r="24" spans="1:56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276">
        <f>'NECO-ELECTRIC'!AA24+'NECO-GAS'!AA24</f>
        <v>44036</v>
      </c>
      <c r="AB24" s="94">
        <f>'NECO-ELECTRIC'!AB24+'NECO-GAS'!AB24</f>
        <v>40865</v>
      </c>
      <c r="AC24" s="207">
        <f t="shared" ref="AC24:AN29" si="34">IF(ISERROR((O24-C24)/C24)=TRUE,0,(O24-C24)/C24)</f>
        <v>0.1616893861791821</v>
      </c>
      <c r="AD24" s="207">
        <f t="shared" si="34"/>
        <v>-5.400018286550242E-2</v>
      </c>
      <c r="AE24" s="207">
        <f t="shared" si="34"/>
        <v>-9.6471245594429642E-2</v>
      </c>
      <c r="AF24" s="207">
        <f t="shared" si="34"/>
        <v>0.13617529320879276</v>
      </c>
      <c r="AG24" s="207">
        <f t="shared" si="34"/>
        <v>-0.21323330368537066</v>
      </c>
      <c r="AH24" s="207">
        <f t="shared" si="34"/>
        <v>-6.9966302421161294E-2</v>
      </c>
      <c r="AI24" s="207">
        <f t="shared" si="34"/>
        <v>-2.1829311012371171E-2</v>
      </c>
      <c r="AJ24" s="207">
        <f t="shared" si="34"/>
        <v>-3.2480927915304374E-2</v>
      </c>
      <c r="AK24" s="207">
        <f t="shared" si="34"/>
        <v>-0.17293063714023324</v>
      </c>
      <c r="AL24" s="207">
        <f t="shared" si="34"/>
        <v>4.4628997205836698E-2</v>
      </c>
      <c r="AM24" s="207">
        <f t="shared" si="34"/>
        <v>-0.17724873159008278</v>
      </c>
      <c r="AN24" s="207">
        <f t="shared" si="34"/>
        <v>-0.20360144446423656</v>
      </c>
      <c r="AO24" s="207">
        <f t="shared" ref="AO24:AO29" si="35">IF(ISERROR((AB24-O24)/O24)=TRUE,0,(AB24-O24)/O24)</f>
        <v>-0.30704402089127042</v>
      </c>
      <c r="AP24" s="239"/>
      <c r="AQ24" s="95">
        <f t="shared" ref="AQ24:BB28" si="36">O24-C24</f>
        <v>8208</v>
      </c>
      <c r="AR24" s="72">
        <f t="shared" si="36"/>
        <v>-2953</v>
      </c>
      <c r="AS24" s="73">
        <f t="shared" si="36"/>
        <v>-4489</v>
      </c>
      <c r="AT24" s="73">
        <f t="shared" si="36"/>
        <v>5817</v>
      </c>
      <c r="AU24" s="73">
        <f t="shared" si="36"/>
        <v>-11028</v>
      </c>
      <c r="AV24" s="73">
        <f t="shared" si="36"/>
        <v>-3592</v>
      </c>
      <c r="AW24" s="73">
        <f t="shared" si="36"/>
        <v>-1184</v>
      </c>
      <c r="AX24" s="73">
        <f t="shared" si="36"/>
        <v>-1669</v>
      </c>
      <c r="AY24" s="73">
        <f t="shared" si="36"/>
        <v>-9980</v>
      </c>
      <c r="AZ24" s="73">
        <f t="shared" si="36"/>
        <v>2300</v>
      </c>
      <c r="BA24" s="73">
        <f t="shared" si="36"/>
        <v>-8629</v>
      </c>
      <c r="BB24" s="73">
        <f t="shared" si="36"/>
        <v>-12573</v>
      </c>
      <c r="BC24" s="73">
        <f>AB24-O24</f>
        <v>-18107</v>
      </c>
      <c r="BD24" s="96"/>
    </row>
    <row r="25" spans="1:56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276">
        <f>'NECO-ELECTRIC'!AA25+'NECO-GAS'!AA25</f>
        <v>3820</v>
      </c>
      <c r="AB25" s="94">
        <f>'NECO-ELECTRIC'!AB25+'NECO-GAS'!AB25</f>
        <v>3544</v>
      </c>
      <c r="AC25" s="207">
        <f t="shared" si="34"/>
        <v>-0.16968011126564672</v>
      </c>
      <c r="AD25" s="207">
        <f t="shared" si="34"/>
        <v>-0.24437984496124032</v>
      </c>
      <c r="AE25" s="207">
        <f t="shared" si="34"/>
        <v>-0.24421997755331087</v>
      </c>
      <c r="AF25" s="207">
        <f t="shared" si="34"/>
        <v>-5.7092994265769137E-2</v>
      </c>
      <c r="AG25" s="207">
        <f t="shared" si="34"/>
        <v>-0.30886517098671312</v>
      </c>
      <c r="AH25" s="207">
        <f t="shared" si="34"/>
        <v>-0.15815450643776824</v>
      </c>
      <c r="AI25" s="207">
        <f t="shared" si="34"/>
        <v>-0.16132075471698112</v>
      </c>
      <c r="AJ25" s="207">
        <f t="shared" si="34"/>
        <v>-0.27221992558908642</v>
      </c>
      <c r="AK25" s="207">
        <f t="shared" si="34"/>
        <v>-0.33517044294754034</v>
      </c>
      <c r="AL25" s="207">
        <f t="shared" si="34"/>
        <v>-0.22444444444444445</v>
      </c>
      <c r="AM25" s="207">
        <f t="shared" si="34"/>
        <v>-0.3395928049021546</v>
      </c>
      <c r="AN25" s="207">
        <f t="shared" si="34"/>
        <v>-9.9377593360995845E-2</v>
      </c>
      <c r="AO25" s="207">
        <f t="shared" si="35"/>
        <v>-0.15195022732711175</v>
      </c>
      <c r="AP25" s="239"/>
      <c r="AQ25" s="95">
        <f t="shared" si="36"/>
        <v>-854</v>
      </c>
      <c r="AR25" s="72">
        <f t="shared" si="36"/>
        <v>-1261</v>
      </c>
      <c r="AS25" s="73">
        <f t="shared" si="36"/>
        <v>-1088</v>
      </c>
      <c r="AT25" s="73">
        <f t="shared" si="36"/>
        <v>-229</v>
      </c>
      <c r="AU25" s="73">
        <f t="shared" si="36"/>
        <v>-1418</v>
      </c>
      <c r="AV25" s="73">
        <f t="shared" si="36"/>
        <v>-737</v>
      </c>
      <c r="AW25" s="73">
        <f t="shared" si="36"/>
        <v>-855</v>
      </c>
      <c r="AX25" s="73">
        <f t="shared" si="36"/>
        <v>-1317</v>
      </c>
      <c r="AY25" s="73">
        <f t="shared" si="36"/>
        <v>-1642</v>
      </c>
      <c r="AZ25" s="73">
        <f t="shared" si="36"/>
        <v>-1111</v>
      </c>
      <c r="BA25" s="73">
        <f t="shared" si="36"/>
        <v>-1718</v>
      </c>
      <c r="BB25" s="73">
        <f t="shared" si="36"/>
        <v>-479</v>
      </c>
      <c r="BC25" s="73">
        <f>AB25-O25</f>
        <v>-635</v>
      </c>
      <c r="BD25" s="96"/>
    </row>
    <row r="26" spans="1:56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276">
        <f>'NECO-ELECTRIC'!AA26+'NECO-GAS'!AA26</f>
        <v>5382</v>
      </c>
      <c r="AB26" s="94">
        <f>'NECO-ELECTRIC'!AB26+'NECO-GAS'!AB26</f>
        <v>4946</v>
      </c>
      <c r="AC26" s="207">
        <f t="shared" si="34"/>
        <v>0.60511698367278233</v>
      </c>
      <c r="AD26" s="207">
        <f t="shared" si="34"/>
        <v>-0.11098901098901098</v>
      </c>
      <c r="AE26" s="207">
        <f t="shared" si="34"/>
        <v>-0.28165409482758619</v>
      </c>
      <c r="AF26" s="207">
        <f t="shared" si="34"/>
        <v>0.18585732165206509</v>
      </c>
      <c r="AG26" s="207">
        <f t="shared" si="34"/>
        <v>-0.30752125572269456</v>
      </c>
      <c r="AH26" s="207">
        <f t="shared" si="34"/>
        <v>-2.3750879662209713E-2</v>
      </c>
      <c r="AI26" s="207">
        <f t="shared" si="34"/>
        <v>-0.29870301746956063</v>
      </c>
      <c r="AJ26" s="207">
        <f t="shared" si="34"/>
        <v>0.25129918337045287</v>
      </c>
      <c r="AK26" s="207">
        <f t="shared" si="34"/>
        <v>-0.16877585787296179</v>
      </c>
      <c r="AL26" s="207">
        <f t="shared" si="34"/>
        <v>-0.1127129750982962</v>
      </c>
      <c r="AM26" s="207">
        <f t="shared" si="34"/>
        <v>-9.8395080245987698E-2</v>
      </c>
      <c r="AN26" s="207">
        <f t="shared" si="34"/>
        <v>-0.1332971358762047</v>
      </c>
      <c r="AO26" s="207">
        <f t="shared" si="35"/>
        <v>-0.48133389261744969</v>
      </c>
      <c r="AP26" s="239"/>
      <c r="AQ26" s="95">
        <f t="shared" si="36"/>
        <v>3595</v>
      </c>
      <c r="AR26" s="72">
        <f t="shared" si="36"/>
        <v>-909</v>
      </c>
      <c r="AS26" s="73">
        <f t="shared" si="36"/>
        <v>-2091</v>
      </c>
      <c r="AT26" s="73">
        <f t="shared" si="36"/>
        <v>891</v>
      </c>
      <c r="AU26" s="73">
        <f t="shared" si="36"/>
        <v>-2351</v>
      </c>
      <c r="AV26" s="73">
        <f t="shared" si="36"/>
        <v>-135</v>
      </c>
      <c r="AW26" s="73">
        <f t="shared" si="36"/>
        <v>-2257</v>
      </c>
      <c r="AX26" s="73">
        <f t="shared" si="36"/>
        <v>1354</v>
      </c>
      <c r="AY26" s="73">
        <f t="shared" si="36"/>
        <v>-1387</v>
      </c>
      <c r="AZ26" s="73">
        <f t="shared" si="36"/>
        <v>-860</v>
      </c>
      <c r="BA26" s="73">
        <f t="shared" si="36"/>
        <v>-656</v>
      </c>
      <c r="BB26" s="73">
        <f t="shared" si="36"/>
        <v>-982</v>
      </c>
      <c r="BC26" s="73">
        <f>AB26-O26</f>
        <v>-4590</v>
      </c>
      <c r="BD26" s="96"/>
    </row>
    <row r="27" spans="1:56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276">
        <f>'NECO-ELECTRIC'!AA27+'NECO-GAS'!AA27</f>
        <v>996</v>
      </c>
      <c r="AB27" s="94">
        <f>'NECO-ELECTRIC'!AB27+'NECO-GAS'!AB27</f>
        <v>894</v>
      </c>
      <c r="AC27" s="207">
        <f t="shared" si="34"/>
        <v>0.67882472137791283</v>
      </c>
      <c r="AD27" s="207">
        <f t="shared" si="34"/>
        <v>0.1032258064516129</v>
      </c>
      <c r="AE27" s="207">
        <f t="shared" si="34"/>
        <v>-0.19809825673534073</v>
      </c>
      <c r="AF27" s="207">
        <f t="shared" si="34"/>
        <v>0.29591836734693877</v>
      </c>
      <c r="AG27" s="207">
        <f t="shared" si="34"/>
        <v>-0.16460905349794239</v>
      </c>
      <c r="AH27" s="207">
        <f t="shared" si="34"/>
        <v>-9.4008264462809923E-2</v>
      </c>
      <c r="AI27" s="207">
        <f t="shared" si="34"/>
        <v>-0.15564853556485356</v>
      </c>
      <c r="AJ27" s="207">
        <f t="shared" si="34"/>
        <v>0.20245398773006135</v>
      </c>
      <c r="AK27" s="207">
        <f t="shared" si="34"/>
        <v>-8.2916368834882057E-2</v>
      </c>
      <c r="AL27" s="207">
        <f t="shared" si="34"/>
        <v>-8.0532212885154067E-2</v>
      </c>
      <c r="AM27" s="207">
        <f t="shared" si="34"/>
        <v>0.1201067615658363</v>
      </c>
      <c r="AN27" s="207">
        <f t="shared" si="34"/>
        <v>-8.5154483798040692E-2</v>
      </c>
      <c r="AO27" s="207">
        <f t="shared" si="35"/>
        <v>-0.46047073023536511</v>
      </c>
      <c r="AP27" s="239"/>
      <c r="AQ27" s="95">
        <f t="shared" si="36"/>
        <v>670</v>
      </c>
      <c r="AR27" s="72">
        <f t="shared" si="36"/>
        <v>160</v>
      </c>
      <c r="AS27" s="73">
        <f t="shared" si="36"/>
        <v>-250</v>
      </c>
      <c r="AT27" s="73">
        <f t="shared" si="36"/>
        <v>261</v>
      </c>
      <c r="AU27" s="73">
        <f t="shared" si="36"/>
        <v>-200</v>
      </c>
      <c r="AV27" s="73">
        <f t="shared" si="36"/>
        <v>-91</v>
      </c>
      <c r="AW27" s="73">
        <f t="shared" si="36"/>
        <v>-186</v>
      </c>
      <c r="AX27" s="73">
        <f t="shared" si="36"/>
        <v>198</v>
      </c>
      <c r="AY27" s="73">
        <f t="shared" si="36"/>
        <v>-116</v>
      </c>
      <c r="AZ27" s="73">
        <f t="shared" si="36"/>
        <v>-115</v>
      </c>
      <c r="BA27" s="73">
        <f t="shared" si="36"/>
        <v>135</v>
      </c>
      <c r="BB27" s="73">
        <f t="shared" si="36"/>
        <v>-113</v>
      </c>
      <c r="BC27" s="73">
        <f>AB27-O27</f>
        <v>-763</v>
      </c>
      <c r="BD27" s="96"/>
    </row>
    <row r="28" spans="1:56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276">
        <f>'NECO-ELECTRIC'!AA28+'NECO-GAS'!AA28</f>
        <v>156</v>
      </c>
      <c r="AB28" s="94">
        <f>'NECO-ELECTRIC'!AB28+'NECO-GAS'!AB28</f>
        <v>119</v>
      </c>
      <c r="AC28" s="207">
        <f t="shared" si="34"/>
        <v>0.75454545454545452</v>
      </c>
      <c r="AD28" s="207">
        <f t="shared" si="34"/>
        <v>7.9365079365079361E-2</v>
      </c>
      <c r="AE28" s="207">
        <f t="shared" si="34"/>
        <v>-0.13245033112582782</v>
      </c>
      <c r="AF28" s="207">
        <f t="shared" si="34"/>
        <v>0.33043478260869563</v>
      </c>
      <c r="AG28" s="207">
        <f t="shared" si="34"/>
        <v>0.15432098765432098</v>
      </c>
      <c r="AH28" s="207">
        <f t="shared" si="34"/>
        <v>0.18584070796460178</v>
      </c>
      <c r="AI28" s="207">
        <f t="shared" si="34"/>
        <v>-0.2185430463576159</v>
      </c>
      <c r="AJ28" s="207">
        <f t="shared" si="34"/>
        <v>0.11475409836065574</v>
      </c>
      <c r="AK28" s="207">
        <f t="shared" si="34"/>
        <v>7.3619631901840496E-2</v>
      </c>
      <c r="AL28" s="207">
        <f t="shared" si="34"/>
        <v>2.0202020202020204E-2</v>
      </c>
      <c r="AM28" s="207">
        <f t="shared" si="34"/>
        <v>0.33333333333333331</v>
      </c>
      <c r="AN28" s="207">
        <f t="shared" si="34"/>
        <v>0.30827067669172931</v>
      </c>
      <c r="AO28" s="207">
        <f t="shared" si="35"/>
        <v>-0.38341968911917096</v>
      </c>
      <c r="AP28" s="239"/>
      <c r="AQ28" s="95">
        <f t="shared" si="36"/>
        <v>83</v>
      </c>
      <c r="AR28" s="72">
        <f t="shared" si="36"/>
        <v>15</v>
      </c>
      <c r="AS28" s="73">
        <f t="shared" si="36"/>
        <v>-20</v>
      </c>
      <c r="AT28" s="73">
        <f t="shared" si="36"/>
        <v>38</v>
      </c>
      <c r="AU28" s="73">
        <f t="shared" si="36"/>
        <v>25</v>
      </c>
      <c r="AV28" s="73">
        <f t="shared" si="36"/>
        <v>21</v>
      </c>
      <c r="AW28" s="73">
        <f t="shared" si="36"/>
        <v>-33</v>
      </c>
      <c r="AX28" s="73">
        <f t="shared" si="36"/>
        <v>14</v>
      </c>
      <c r="AY28" s="73">
        <f t="shared" si="36"/>
        <v>12</v>
      </c>
      <c r="AZ28" s="73">
        <f t="shared" si="36"/>
        <v>4</v>
      </c>
      <c r="BA28" s="73">
        <f t="shared" si="36"/>
        <v>51</v>
      </c>
      <c r="BB28" s="73">
        <f t="shared" si="36"/>
        <v>41</v>
      </c>
      <c r="BC28" s="73">
        <f>AB28-O28</f>
        <v>-74</v>
      </c>
      <c r="BD28" s="96"/>
    </row>
    <row r="29" spans="1:56" s="83" customFormat="1" x14ac:dyDescent="0.35">
      <c r="A29" s="174"/>
      <c r="B29" s="67" t="s">
        <v>35</v>
      </c>
      <c r="C29" s="158">
        <f t="shared" ref="C29:R29" si="37">SUM(C24:C28)</f>
        <v>62835</v>
      </c>
      <c r="D29" s="159">
        <f t="shared" si="37"/>
        <v>69774</v>
      </c>
      <c r="E29" s="159">
        <f t="shared" si="37"/>
        <v>59824</v>
      </c>
      <c r="F29" s="159">
        <f t="shared" si="37"/>
        <v>52519</v>
      </c>
      <c r="G29" s="159">
        <f t="shared" si="37"/>
        <v>65331</v>
      </c>
      <c r="H29" s="159">
        <f t="shared" si="37"/>
        <v>62764</v>
      </c>
      <c r="I29" s="159">
        <f t="shared" si="37"/>
        <v>68441</v>
      </c>
      <c r="J29" s="159">
        <f t="shared" si="37"/>
        <v>62710</v>
      </c>
      <c r="K29" s="159">
        <f t="shared" si="37"/>
        <v>72390</v>
      </c>
      <c r="L29" s="159">
        <f t="shared" si="37"/>
        <v>65742</v>
      </c>
      <c r="M29" s="159">
        <f t="shared" si="37"/>
        <v>61686</v>
      </c>
      <c r="N29" s="160">
        <f t="shared" si="37"/>
        <v>75400</v>
      </c>
      <c r="O29" s="158">
        <f t="shared" si="37"/>
        <v>74537</v>
      </c>
      <c r="P29" s="159">
        <f t="shared" si="37"/>
        <v>64826</v>
      </c>
      <c r="Q29" s="159">
        <f t="shared" si="37"/>
        <v>51886</v>
      </c>
      <c r="R29" s="159">
        <f t="shared" si="37"/>
        <v>59297</v>
      </c>
      <c r="S29" s="159">
        <f t="shared" ref="S29:T29" si="38">SUM(S24:S28)</f>
        <v>50359</v>
      </c>
      <c r="T29" s="159">
        <f t="shared" si="38"/>
        <v>58230</v>
      </c>
      <c r="U29" s="159">
        <f t="shared" ref="U29:V29" si="39">SUM(U24:U28)</f>
        <v>63926</v>
      </c>
      <c r="V29" s="159">
        <f t="shared" si="39"/>
        <v>61290</v>
      </c>
      <c r="W29" s="159">
        <f t="shared" ref="W29" si="40">SUM(W24:W28)</f>
        <v>59277</v>
      </c>
      <c r="X29" s="159">
        <f t="shared" ref="X29:Y29" si="41">SUM(X24:X28)</f>
        <v>65960</v>
      </c>
      <c r="Y29" s="159">
        <f t="shared" si="41"/>
        <v>50869</v>
      </c>
      <c r="Z29" s="280">
        <f t="shared" ref="Z29:AB29" si="42">SUM(Z24:Z28)</f>
        <v>61294</v>
      </c>
      <c r="AA29" s="280">
        <f t="shared" ref="AA29" si="43">SUM(AA24:AA28)</f>
        <v>54390</v>
      </c>
      <c r="AB29" s="160">
        <f t="shared" si="42"/>
        <v>50368</v>
      </c>
      <c r="AC29" s="240">
        <f t="shared" si="34"/>
        <v>0.18623378690220418</v>
      </c>
      <c r="AD29" s="241">
        <f t="shared" si="34"/>
        <v>-7.0914667354602001E-2</v>
      </c>
      <c r="AE29" s="242">
        <f t="shared" si="34"/>
        <v>-0.13268922171703665</v>
      </c>
      <c r="AF29" s="242">
        <f t="shared" si="34"/>
        <v>0.12905805518003008</v>
      </c>
      <c r="AG29" s="242">
        <f t="shared" si="34"/>
        <v>-0.22917145000076533</v>
      </c>
      <c r="AH29" s="242">
        <f t="shared" si="34"/>
        <v>-7.2238863042508442E-2</v>
      </c>
      <c r="AI29" s="242">
        <f t="shared" si="34"/>
        <v>-6.5969228970938473E-2</v>
      </c>
      <c r="AJ29" s="242">
        <f t="shared" si="34"/>
        <v>-2.2643916440759051E-2</v>
      </c>
      <c r="AK29" s="242">
        <f t="shared" si="34"/>
        <v>-0.18114380439287195</v>
      </c>
      <c r="AL29" s="242">
        <f t="shared" si="34"/>
        <v>3.3159928204192146E-3</v>
      </c>
      <c r="AM29" s="242">
        <f t="shared" si="34"/>
        <v>-0.17535583438705704</v>
      </c>
      <c r="AN29" s="242">
        <f t="shared" si="34"/>
        <v>-0.18708222811671088</v>
      </c>
      <c r="AO29" s="242">
        <f t="shared" si="35"/>
        <v>-0.32425506795282882</v>
      </c>
      <c r="AP29" s="243"/>
      <c r="AQ29" s="97">
        <f t="shared" ref="AQ29:AS29" si="44">SUM(AQ24:AQ28)</f>
        <v>11702</v>
      </c>
      <c r="AR29" s="161">
        <f t="shared" si="44"/>
        <v>-4948</v>
      </c>
      <c r="AS29" s="162">
        <f t="shared" si="44"/>
        <v>-7938</v>
      </c>
      <c r="AT29" s="162">
        <f t="shared" ref="AT29:AU29" si="45">SUM(AT24:AT28)</f>
        <v>6778</v>
      </c>
      <c r="AU29" s="162">
        <f t="shared" si="45"/>
        <v>-14972</v>
      </c>
      <c r="AV29" s="162">
        <f t="shared" ref="AV29:AW29" si="46">SUM(AV24:AV28)</f>
        <v>-4534</v>
      </c>
      <c r="AW29" s="162">
        <f t="shared" si="46"/>
        <v>-4515</v>
      </c>
      <c r="AX29" s="162">
        <f t="shared" ref="AX29:AY29" si="47">SUM(AX24:AX28)</f>
        <v>-1420</v>
      </c>
      <c r="AY29" s="162">
        <f t="shared" si="47"/>
        <v>-13113</v>
      </c>
      <c r="AZ29" s="162">
        <f t="shared" ref="AZ29:BA29" si="48">SUM(AZ24:AZ28)</f>
        <v>218</v>
      </c>
      <c r="BA29" s="162">
        <f t="shared" si="48"/>
        <v>-10817</v>
      </c>
      <c r="BB29" s="162">
        <f t="shared" ref="BB29:BC29" si="49">SUM(BB24:BB28)</f>
        <v>-14106</v>
      </c>
      <c r="BC29" s="162">
        <f t="shared" si="49"/>
        <v>-24169</v>
      </c>
      <c r="BD29" s="163"/>
    </row>
    <row r="30" spans="1:56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281"/>
      <c r="AB30" s="101"/>
      <c r="AC30" s="244"/>
      <c r="AD30" s="245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7"/>
      <c r="AQ30" s="102"/>
      <c r="AR30" s="103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</row>
    <row r="31" spans="1:56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276">
        <f>'NECO-ELECTRIC'!AA31+'NECO-GAS'!AA31</f>
        <v>19218</v>
      </c>
      <c r="AB31" s="94">
        <f>'NECO-ELECTRIC'!AB31+'NECO-GAS'!AB31</f>
        <v>19399</v>
      </c>
      <c r="AC31" s="207">
        <f t="shared" ref="AC31:AN36" si="50">IF(ISERROR((O31-C31)/C31)=TRUE,0,(O31-C31)/C31)</f>
        <v>0.51005686604886269</v>
      </c>
      <c r="AD31" s="207">
        <f t="shared" si="50"/>
        <v>0.44178178742599378</v>
      </c>
      <c r="AE31" s="207">
        <f t="shared" si="50"/>
        <v>0.12422275054864668</v>
      </c>
      <c r="AF31" s="207">
        <f t="shared" si="50"/>
        <v>5.1419558359621448E-2</v>
      </c>
      <c r="AG31" s="207">
        <f t="shared" si="50"/>
        <v>0.16801543824701196</v>
      </c>
      <c r="AH31" s="207">
        <f t="shared" si="50"/>
        <v>-7.8537000283527073E-2</v>
      </c>
      <c r="AI31" s="207">
        <f t="shared" si="50"/>
        <v>3.6540215699951709E-2</v>
      </c>
      <c r="AJ31" s="207">
        <f t="shared" si="50"/>
        <v>-4.1841004184100417E-2</v>
      </c>
      <c r="AK31" s="207">
        <f t="shared" si="50"/>
        <v>-0.12356838825749265</v>
      </c>
      <c r="AL31" s="207">
        <f t="shared" si="50"/>
        <v>-0.16886492731298738</v>
      </c>
      <c r="AM31" s="207">
        <f t="shared" si="50"/>
        <v>-0.2878184895475962</v>
      </c>
      <c r="AN31" s="207">
        <f t="shared" si="50"/>
        <v>-0.26870256595590891</v>
      </c>
      <c r="AO31" s="207">
        <f t="shared" ref="AO31:AO36" si="51">IF(ISERROR((AB31-O31)/O31)=TRUE,0,(AB31-O31)/O31)</f>
        <v>-0.32358171484361381</v>
      </c>
      <c r="AP31" s="239"/>
      <c r="AQ31" s="95">
        <f t="shared" ref="AQ31:BB35" si="52">O31-C31</f>
        <v>9687</v>
      </c>
      <c r="AR31" s="72">
        <f t="shared" si="52"/>
        <v>9402</v>
      </c>
      <c r="AS31" s="73">
        <f t="shared" si="52"/>
        <v>2717</v>
      </c>
      <c r="AT31" s="73">
        <f t="shared" si="52"/>
        <v>978</v>
      </c>
      <c r="AU31" s="73">
        <f t="shared" si="52"/>
        <v>2699</v>
      </c>
      <c r="AV31" s="73">
        <f t="shared" si="52"/>
        <v>-1385</v>
      </c>
      <c r="AW31" s="73">
        <f t="shared" si="52"/>
        <v>681</v>
      </c>
      <c r="AX31" s="73">
        <f t="shared" si="52"/>
        <v>-910</v>
      </c>
      <c r="AY31" s="73">
        <f t="shared" si="52"/>
        <v>-2816</v>
      </c>
      <c r="AZ31" s="73">
        <f t="shared" si="52"/>
        <v>-3508</v>
      </c>
      <c r="BA31" s="73">
        <f t="shared" si="52"/>
        <v>-6292</v>
      </c>
      <c r="BB31" s="73">
        <f t="shared" si="52"/>
        <v>-5948</v>
      </c>
      <c r="BC31" s="73">
        <f>AB31-O31</f>
        <v>-9280</v>
      </c>
      <c r="BD31" s="96"/>
    </row>
    <row r="32" spans="1:56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276">
        <f>'NECO-ELECTRIC'!AA32+'NECO-GAS'!AA32</f>
        <v>2552</v>
      </c>
      <c r="AB32" s="94">
        <f>'NECO-ELECTRIC'!AB32+'NECO-GAS'!AB32</f>
        <v>2445</v>
      </c>
      <c r="AC32" s="207">
        <f t="shared" si="50"/>
        <v>-7.5070028011204479E-2</v>
      </c>
      <c r="AD32" s="207">
        <f t="shared" si="50"/>
        <v>-0.17178276269185361</v>
      </c>
      <c r="AE32" s="207">
        <f t="shared" si="50"/>
        <v>-0.19116698903932947</v>
      </c>
      <c r="AF32" s="207">
        <f t="shared" si="50"/>
        <v>-0.15269230769230768</v>
      </c>
      <c r="AG32" s="207">
        <f t="shared" si="50"/>
        <v>-9.8360655737704916E-2</v>
      </c>
      <c r="AH32" s="207">
        <f t="shared" si="50"/>
        <v>-0.14837209302325582</v>
      </c>
      <c r="AI32" s="207">
        <f t="shared" si="50"/>
        <v>-0.12049689440993788</v>
      </c>
      <c r="AJ32" s="207">
        <f t="shared" si="50"/>
        <v>-0.30081037277147488</v>
      </c>
      <c r="AK32" s="207">
        <f t="shared" si="50"/>
        <v>-0.33311624877889939</v>
      </c>
      <c r="AL32" s="207">
        <f t="shared" si="50"/>
        <v>-0.39156829679595279</v>
      </c>
      <c r="AM32" s="207">
        <f t="shared" si="50"/>
        <v>-0.44835029293863704</v>
      </c>
      <c r="AN32" s="207">
        <f t="shared" si="50"/>
        <v>-0.33954727030625831</v>
      </c>
      <c r="AO32" s="207">
        <f t="shared" si="51"/>
        <v>-0.25953967292549968</v>
      </c>
      <c r="AP32" s="239"/>
      <c r="AQ32" s="95">
        <f t="shared" si="52"/>
        <v>-268</v>
      </c>
      <c r="AR32" s="72">
        <f t="shared" si="52"/>
        <v>-582</v>
      </c>
      <c r="AS32" s="73">
        <f t="shared" si="52"/>
        <v>-593</v>
      </c>
      <c r="AT32" s="73">
        <f t="shared" si="52"/>
        <v>-397</v>
      </c>
      <c r="AU32" s="73">
        <f t="shared" si="52"/>
        <v>-210</v>
      </c>
      <c r="AV32" s="73">
        <f t="shared" si="52"/>
        <v>-319</v>
      </c>
      <c r="AW32" s="73">
        <f t="shared" si="52"/>
        <v>-291</v>
      </c>
      <c r="AX32" s="73">
        <f t="shared" si="52"/>
        <v>-928</v>
      </c>
      <c r="AY32" s="73">
        <f t="shared" si="52"/>
        <v>-1023</v>
      </c>
      <c r="AZ32" s="73">
        <f t="shared" si="52"/>
        <v>-1161</v>
      </c>
      <c r="BA32" s="73">
        <f t="shared" si="52"/>
        <v>-1454</v>
      </c>
      <c r="BB32" s="73">
        <f t="shared" si="52"/>
        <v>-1020</v>
      </c>
      <c r="BC32" s="73">
        <f>AB32-O32</f>
        <v>-857</v>
      </c>
      <c r="BD32" s="96"/>
    </row>
    <row r="33" spans="1:56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276">
        <f>'NECO-ELECTRIC'!AA33+'NECO-GAS'!AA33</f>
        <v>1675</v>
      </c>
      <c r="AB33" s="94">
        <f>'NECO-ELECTRIC'!AB33+'NECO-GAS'!AB33</f>
        <v>1847</v>
      </c>
      <c r="AC33" s="207">
        <f t="shared" si="50"/>
        <v>0.32310244711737868</v>
      </c>
      <c r="AD33" s="207">
        <f t="shared" si="50"/>
        <v>1.1278127812781278</v>
      </c>
      <c r="AE33" s="207">
        <f t="shared" si="50"/>
        <v>-0.10800552104899931</v>
      </c>
      <c r="AF33" s="207">
        <f t="shared" si="50"/>
        <v>-0.14708561020036429</v>
      </c>
      <c r="AG33" s="207">
        <f t="shared" si="50"/>
        <v>-0.12916045702930948</v>
      </c>
      <c r="AH33" s="207">
        <f t="shared" si="50"/>
        <v>-0.3483047115808014</v>
      </c>
      <c r="AI33" s="207">
        <f t="shared" si="50"/>
        <v>-0.31824118415324337</v>
      </c>
      <c r="AJ33" s="207">
        <f t="shared" si="50"/>
        <v>-0.28565217391304348</v>
      </c>
      <c r="AK33" s="207">
        <f t="shared" si="50"/>
        <v>-9.2916283348666057E-2</v>
      </c>
      <c r="AL33" s="207">
        <f t="shared" si="50"/>
        <v>-0.15137420718816066</v>
      </c>
      <c r="AM33" s="207">
        <f t="shared" si="50"/>
        <v>-0.37302504816955684</v>
      </c>
      <c r="AN33" s="207">
        <f t="shared" si="50"/>
        <v>-0.27179257934734019</v>
      </c>
      <c r="AO33" s="207">
        <f t="shared" si="51"/>
        <v>-0.42100313479623824</v>
      </c>
      <c r="AP33" s="239"/>
      <c r="AQ33" s="95">
        <f t="shared" si="52"/>
        <v>779</v>
      </c>
      <c r="AR33" s="72">
        <f t="shared" si="52"/>
        <v>2506</v>
      </c>
      <c r="AS33" s="73">
        <f t="shared" si="52"/>
        <v>-313</v>
      </c>
      <c r="AT33" s="73">
        <f t="shared" si="52"/>
        <v>-323</v>
      </c>
      <c r="AU33" s="73">
        <f t="shared" si="52"/>
        <v>-260</v>
      </c>
      <c r="AV33" s="73">
        <f t="shared" si="52"/>
        <v>-791</v>
      </c>
      <c r="AW33" s="73">
        <f t="shared" si="52"/>
        <v>-731</v>
      </c>
      <c r="AX33" s="73">
        <f t="shared" si="52"/>
        <v>-657</v>
      </c>
      <c r="AY33" s="73">
        <f t="shared" si="52"/>
        <v>-202</v>
      </c>
      <c r="AZ33" s="73">
        <f t="shared" si="52"/>
        <v>-358</v>
      </c>
      <c r="BA33" s="73">
        <f t="shared" si="52"/>
        <v>-968</v>
      </c>
      <c r="BB33" s="73">
        <f t="shared" si="52"/>
        <v>-608</v>
      </c>
      <c r="BC33" s="73">
        <f>AB33-O33</f>
        <v>-1343</v>
      </c>
      <c r="BD33" s="96"/>
    </row>
    <row r="34" spans="1:56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276">
        <f>'NECO-ELECTRIC'!AA34+'NECO-GAS'!AA34</f>
        <v>260</v>
      </c>
      <c r="AB34" s="94">
        <f>'NECO-ELECTRIC'!AB34+'NECO-GAS'!AB34</f>
        <v>269</v>
      </c>
      <c r="AC34" s="207">
        <f t="shared" si="50"/>
        <v>0.20865139949109415</v>
      </c>
      <c r="AD34" s="207">
        <f t="shared" si="50"/>
        <v>1.5120481927710843</v>
      </c>
      <c r="AE34" s="207">
        <f t="shared" si="50"/>
        <v>3.7117903930131008E-2</v>
      </c>
      <c r="AF34" s="207">
        <f t="shared" si="50"/>
        <v>2.5157232704402517E-2</v>
      </c>
      <c r="AG34" s="207">
        <f t="shared" si="50"/>
        <v>-3.3950617283950615E-2</v>
      </c>
      <c r="AH34" s="207">
        <f t="shared" si="50"/>
        <v>-0.26111111111111113</v>
      </c>
      <c r="AI34" s="207">
        <f t="shared" si="50"/>
        <v>-0.38135593220338981</v>
      </c>
      <c r="AJ34" s="207">
        <f t="shared" si="50"/>
        <v>-0.21212121212121213</v>
      </c>
      <c r="AK34" s="207">
        <f t="shared" si="50"/>
        <v>-3.6809815950920248E-2</v>
      </c>
      <c r="AL34" s="207">
        <f t="shared" si="50"/>
        <v>-0.14246575342465753</v>
      </c>
      <c r="AM34" s="207">
        <f t="shared" si="50"/>
        <v>-0.28680203045685282</v>
      </c>
      <c r="AN34" s="207">
        <f t="shared" si="50"/>
        <v>-0.13141025641025642</v>
      </c>
      <c r="AO34" s="207">
        <f t="shared" si="51"/>
        <v>-0.43368421052631578</v>
      </c>
      <c r="AP34" s="239"/>
      <c r="AQ34" s="95">
        <f t="shared" si="52"/>
        <v>82</v>
      </c>
      <c r="AR34" s="72">
        <f t="shared" si="52"/>
        <v>502</v>
      </c>
      <c r="AS34" s="73">
        <f t="shared" si="52"/>
        <v>17</v>
      </c>
      <c r="AT34" s="73">
        <f t="shared" si="52"/>
        <v>8</v>
      </c>
      <c r="AU34" s="73">
        <f t="shared" si="52"/>
        <v>-11</v>
      </c>
      <c r="AV34" s="73">
        <f t="shared" si="52"/>
        <v>-94</v>
      </c>
      <c r="AW34" s="73">
        <f t="shared" si="52"/>
        <v>-135</v>
      </c>
      <c r="AX34" s="73">
        <f t="shared" si="52"/>
        <v>-70</v>
      </c>
      <c r="AY34" s="73">
        <f t="shared" si="52"/>
        <v>-12</v>
      </c>
      <c r="AZ34" s="73">
        <f t="shared" si="52"/>
        <v>-52</v>
      </c>
      <c r="BA34" s="73">
        <f t="shared" si="52"/>
        <v>-113</v>
      </c>
      <c r="BB34" s="73">
        <f t="shared" si="52"/>
        <v>-41</v>
      </c>
      <c r="BC34" s="73">
        <f>AB34-O34</f>
        <v>-206</v>
      </c>
      <c r="BD34" s="96"/>
    </row>
    <row r="35" spans="1:56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276">
        <f>'NECO-ELECTRIC'!AA35+'NECO-GAS'!AA35</f>
        <v>27</v>
      </c>
      <c r="AB35" s="94">
        <f>'NECO-ELECTRIC'!AB35+'NECO-GAS'!AB35</f>
        <v>25</v>
      </c>
      <c r="AC35" s="207">
        <f t="shared" si="50"/>
        <v>0.46875</v>
      </c>
      <c r="AD35" s="207">
        <f t="shared" si="50"/>
        <v>2</v>
      </c>
      <c r="AE35" s="207">
        <f t="shared" si="50"/>
        <v>-6.3829787234042548E-2</v>
      </c>
      <c r="AF35" s="207">
        <f t="shared" si="50"/>
        <v>0.68</v>
      </c>
      <c r="AG35" s="207">
        <f t="shared" si="50"/>
        <v>0.44117647058823528</v>
      </c>
      <c r="AH35" s="207">
        <f t="shared" si="50"/>
        <v>0.2</v>
      </c>
      <c r="AI35" s="207">
        <f t="shared" si="50"/>
        <v>-0.42307692307692307</v>
      </c>
      <c r="AJ35" s="207">
        <f t="shared" si="50"/>
        <v>7.1428571428571425E-2</v>
      </c>
      <c r="AK35" s="207">
        <f t="shared" si="50"/>
        <v>0.41666666666666669</v>
      </c>
      <c r="AL35" s="207">
        <f t="shared" si="50"/>
        <v>0.17241379310344829</v>
      </c>
      <c r="AM35" s="207">
        <f t="shared" si="50"/>
        <v>-0.13333333333333333</v>
      </c>
      <c r="AN35" s="207">
        <f t="shared" si="50"/>
        <v>-0.24324324324324326</v>
      </c>
      <c r="AO35" s="207">
        <f t="shared" si="51"/>
        <v>-0.46808510638297873</v>
      </c>
      <c r="AP35" s="239"/>
      <c r="AQ35" s="95">
        <f t="shared" si="52"/>
        <v>15</v>
      </c>
      <c r="AR35" s="72">
        <f t="shared" si="52"/>
        <v>54</v>
      </c>
      <c r="AS35" s="73">
        <f t="shared" si="52"/>
        <v>-3</v>
      </c>
      <c r="AT35" s="73">
        <f t="shared" si="52"/>
        <v>17</v>
      </c>
      <c r="AU35" s="73">
        <f t="shared" si="52"/>
        <v>15</v>
      </c>
      <c r="AV35" s="73">
        <f t="shared" si="52"/>
        <v>6</v>
      </c>
      <c r="AW35" s="73">
        <f t="shared" si="52"/>
        <v>-11</v>
      </c>
      <c r="AX35" s="73">
        <f t="shared" si="52"/>
        <v>2</v>
      </c>
      <c r="AY35" s="73">
        <f t="shared" si="52"/>
        <v>10</v>
      </c>
      <c r="AZ35" s="73">
        <f t="shared" si="52"/>
        <v>5</v>
      </c>
      <c r="BA35" s="73">
        <f t="shared" si="52"/>
        <v>-6</v>
      </c>
      <c r="BB35" s="73">
        <f t="shared" si="52"/>
        <v>-9</v>
      </c>
      <c r="BC35" s="73">
        <f>AB35-O35</f>
        <v>-22</v>
      </c>
      <c r="BD35" s="96"/>
    </row>
    <row r="36" spans="1:56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S36" si="53">SUM(D31:D35)</f>
        <v>27251</v>
      </c>
      <c r="E36" s="159">
        <f t="shared" si="53"/>
        <v>28377</v>
      </c>
      <c r="F36" s="159">
        <f t="shared" si="53"/>
        <v>24159</v>
      </c>
      <c r="G36" s="159">
        <f t="shared" si="53"/>
        <v>20570</v>
      </c>
      <c r="H36" s="159">
        <f t="shared" si="53"/>
        <v>22446</v>
      </c>
      <c r="I36" s="159">
        <f t="shared" si="53"/>
        <v>23729</v>
      </c>
      <c r="J36" s="159">
        <f t="shared" si="53"/>
        <v>27492</v>
      </c>
      <c r="K36" s="159">
        <f t="shared" si="53"/>
        <v>28384</v>
      </c>
      <c r="L36" s="159">
        <f t="shared" si="53"/>
        <v>26498</v>
      </c>
      <c r="M36" s="159">
        <f t="shared" si="53"/>
        <v>28138</v>
      </c>
      <c r="N36" s="160">
        <f t="shared" si="53"/>
        <v>27726</v>
      </c>
      <c r="O36" s="158">
        <f t="shared" si="53"/>
        <v>35693</v>
      </c>
      <c r="P36" s="159">
        <f t="shared" ref="P36:R36" si="54">SUM(P31:P35)</f>
        <v>39133</v>
      </c>
      <c r="Q36" s="159">
        <f t="shared" si="54"/>
        <v>30202</v>
      </c>
      <c r="R36" s="159">
        <f t="shared" si="54"/>
        <v>24442</v>
      </c>
      <c r="S36" s="159">
        <f t="shared" ref="S36:T36" si="55">SUM(S31:S35)</f>
        <v>22803</v>
      </c>
      <c r="T36" s="159">
        <f t="shared" si="55"/>
        <v>19863</v>
      </c>
      <c r="U36" s="159">
        <f t="shared" ref="U36:V36" si="56">SUM(U31:U35)</f>
        <v>23242</v>
      </c>
      <c r="V36" s="159">
        <f t="shared" si="56"/>
        <v>24929</v>
      </c>
      <c r="W36" s="159">
        <f t="shared" ref="W36" si="57">SUM(W31:W35)</f>
        <v>24341</v>
      </c>
      <c r="X36" s="159">
        <f t="shared" ref="X36:Y36" si="58">SUM(X31:X35)</f>
        <v>21424</v>
      </c>
      <c r="Y36" s="159">
        <f t="shared" si="58"/>
        <v>19305</v>
      </c>
      <c r="Z36" s="280">
        <f t="shared" ref="Z36:AB36" si="59">SUM(Z31:Z35)</f>
        <v>20100</v>
      </c>
      <c r="AA36" s="280">
        <f t="shared" ref="AA36" si="60">SUM(AA31:AA35)</f>
        <v>23732</v>
      </c>
      <c r="AB36" s="160">
        <f t="shared" si="59"/>
        <v>23985</v>
      </c>
      <c r="AC36" s="240">
        <f t="shared" si="50"/>
        <v>0.40534687770690603</v>
      </c>
      <c r="AD36" s="241">
        <f t="shared" si="50"/>
        <v>0.43602069648820224</v>
      </c>
      <c r="AE36" s="242">
        <f t="shared" si="50"/>
        <v>6.4312647566691333E-2</v>
      </c>
      <c r="AF36" s="242">
        <f t="shared" si="50"/>
        <v>1.1714061012459125E-2</v>
      </c>
      <c r="AG36" s="242">
        <f t="shared" si="50"/>
        <v>0.10855614973262032</v>
      </c>
      <c r="AH36" s="242">
        <f t="shared" si="50"/>
        <v>-0.11507618283881316</v>
      </c>
      <c r="AI36" s="242">
        <f t="shared" si="50"/>
        <v>-2.0523410173205782E-2</v>
      </c>
      <c r="AJ36" s="242">
        <f t="shared" si="50"/>
        <v>-9.3227120616906731E-2</v>
      </c>
      <c r="AK36" s="242">
        <f t="shared" si="50"/>
        <v>-0.14243940248027057</v>
      </c>
      <c r="AL36" s="242">
        <f t="shared" si="50"/>
        <v>-0.19148614989810553</v>
      </c>
      <c r="AM36" s="242">
        <f t="shared" si="50"/>
        <v>-0.31391712275215011</v>
      </c>
      <c r="AN36" s="242">
        <f t="shared" si="50"/>
        <v>-0.27504869075957583</v>
      </c>
      <c r="AO36" s="242">
        <f t="shared" si="51"/>
        <v>-0.32801949962177457</v>
      </c>
      <c r="AP36" s="243"/>
      <c r="AQ36" s="97">
        <f>SUM(AQ31:AQ35)</f>
        <v>10295</v>
      </c>
      <c r="AR36" s="161">
        <f t="shared" si="53"/>
        <v>11882</v>
      </c>
      <c r="AS36" s="162">
        <f t="shared" si="53"/>
        <v>1825</v>
      </c>
      <c r="AT36" s="162">
        <f t="shared" ref="AT36:AU36" si="61">SUM(AT31:AT35)</f>
        <v>283</v>
      </c>
      <c r="AU36" s="162">
        <f t="shared" si="61"/>
        <v>2233</v>
      </c>
      <c r="AV36" s="162">
        <f t="shared" ref="AV36:AW36" si="62">SUM(AV31:AV35)</f>
        <v>-2583</v>
      </c>
      <c r="AW36" s="162">
        <f t="shared" si="62"/>
        <v>-487</v>
      </c>
      <c r="AX36" s="162">
        <f t="shared" ref="AX36:AY36" si="63">SUM(AX31:AX35)</f>
        <v>-2563</v>
      </c>
      <c r="AY36" s="162">
        <f t="shared" si="63"/>
        <v>-4043</v>
      </c>
      <c r="AZ36" s="162">
        <f t="shared" ref="AZ36:BA36" si="64">SUM(AZ31:AZ35)</f>
        <v>-5074</v>
      </c>
      <c r="BA36" s="162">
        <f t="shared" si="64"/>
        <v>-8833</v>
      </c>
      <c r="BB36" s="162">
        <f t="shared" ref="BB36:BC36" si="65">SUM(BB31:BB35)</f>
        <v>-7626</v>
      </c>
      <c r="BC36" s="162">
        <f t="shared" si="65"/>
        <v>-11708</v>
      </c>
      <c r="BD36" s="163"/>
    </row>
    <row r="37" spans="1:56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281"/>
      <c r="AB37" s="101"/>
      <c r="AC37" s="244"/>
      <c r="AD37" s="245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7"/>
      <c r="AQ37" s="102"/>
      <c r="AR37" s="103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</row>
    <row r="38" spans="1:56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276">
        <f>'NECO-ELECTRIC'!AA38+'NECO-GAS'!AA38</f>
        <v>68355</v>
      </c>
      <c r="AB38" s="94">
        <f>'NECO-ELECTRIC'!AB38+'NECO-GAS'!AB38</f>
        <v>70490</v>
      </c>
      <c r="AC38" s="207">
        <f t="shared" ref="AC38:AN43" si="66">IF(ISERROR((O38-C38)/C38)=TRUE,0,(O38-C38)/C38)</f>
        <v>0.53118342049196199</v>
      </c>
      <c r="AD38" s="207">
        <f t="shared" si="66"/>
        <v>0.78640626928298163</v>
      </c>
      <c r="AE38" s="207">
        <f t="shared" si="66"/>
        <v>0.94546206570550695</v>
      </c>
      <c r="AF38" s="207">
        <f t="shared" si="66"/>
        <v>0.78317307692307692</v>
      </c>
      <c r="AG38" s="207">
        <f t="shared" si="66"/>
        <v>0.73400761169907724</v>
      </c>
      <c r="AH38" s="207">
        <f t="shared" si="66"/>
        <v>0.82210988426233866</v>
      </c>
      <c r="AI38" s="207">
        <f t="shared" si="66"/>
        <v>0.79067042973534263</v>
      </c>
      <c r="AJ38" s="207">
        <f t="shared" si="66"/>
        <v>0.88468305166071337</v>
      </c>
      <c r="AK38" s="207">
        <f t="shared" si="66"/>
        <v>0.775482838928227</v>
      </c>
      <c r="AL38" s="207">
        <f t="shared" si="66"/>
        <v>0.74284368269921031</v>
      </c>
      <c r="AM38" s="207">
        <f t="shared" si="66"/>
        <v>0.59158491388707213</v>
      </c>
      <c r="AN38" s="207">
        <f t="shared" si="66"/>
        <v>0.62147851469689774</v>
      </c>
      <c r="AO38" s="207">
        <f t="shared" ref="AO38:AO43" si="67">IF(ISERROR((AB38-O38)/O38)=TRUE,0,(AB38-O38)/O38)</f>
        <v>0.48609617776653385</v>
      </c>
      <c r="AP38" s="239"/>
      <c r="AQ38" s="95">
        <f t="shared" ref="AQ38:BB42" si="68">O38-C38</f>
        <v>16455</v>
      </c>
      <c r="AR38" s="72">
        <f t="shared" si="68"/>
        <v>25489</v>
      </c>
      <c r="AS38" s="73">
        <f t="shared" si="68"/>
        <v>32002</v>
      </c>
      <c r="AT38" s="73">
        <f t="shared" si="68"/>
        <v>29322</v>
      </c>
      <c r="AU38" s="73">
        <f t="shared" si="68"/>
        <v>28158</v>
      </c>
      <c r="AV38" s="73">
        <f t="shared" si="68"/>
        <v>30899</v>
      </c>
      <c r="AW38" s="73">
        <f t="shared" si="68"/>
        <v>29696</v>
      </c>
      <c r="AX38" s="73">
        <f t="shared" si="68"/>
        <v>33188</v>
      </c>
      <c r="AY38" s="73">
        <f t="shared" si="68"/>
        <v>32965</v>
      </c>
      <c r="AZ38" s="73">
        <f t="shared" si="68"/>
        <v>33113</v>
      </c>
      <c r="BA38" s="73">
        <f t="shared" si="68"/>
        <v>27136</v>
      </c>
      <c r="BB38" s="73">
        <f t="shared" si="68"/>
        <v>27465</v>
      </c>
      <c r="BC38" s="73">
        <f>AB38-O38</f>
        <v>23057</v>
      </c>
      <c r="BD38" s="96"/>
    </row>
    <row r="39" spans="1:56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276">
        <f>'NECO-ELECTRIC'!AA39+'NECO-GAS'!AA39</f>
        <v>14152</v>
      </c>
      <c r="AB39" s="94">
        <f>'NECO-ELECTRIC'!AB39+'NECO-GAS'!AB39</f>
        <v>14487</v>
      </c>
      <c r="AC39" s="207">
        <f t="shared" si="66"/>
        <v>2.462121212121212E-2</v>
      </c>
      <c r="AD39" s="207">
        <f t="shared" si="66"/>
        <v>3.5090077977951065E-2</v>
      </c>
      <c r="AE39" s="207">
        <f t="shared" si="66"/>
        <v>7.9582051098547199E-2</v>
      </c>
      <c r="AF39" s="207">
        <f t="shared" si="66"/>
        <v>0.12602169713181752</v>
      </c>
      <c r="AG39" s="207">
        <f t="shared" si="66"/>
        <v>0.18974860755682674</v>
      </c>
      <c r="AH39" s="207">
        <f t="shared" si="66"/>
        <v>0.16345793692411417</v>
      </c>
      <c r="AI39" s="207">
        <f t="shared" si="66"/>
        <v>0.11055799093543354</v>
      </c>
      <c r="AJ39" s="207">
        <f t="shared" si="66"/>
        <v>4.8278388278388276E-2</v>
      </c>
      <c r="AK39" s="207">
        <f t="shared" si="66"/>
        <v>-1.211061024019377E-2</v>
      </c>
      <c r="AL39" s="207">
        <f t="shared" si="66"/>
        <v>-4.9190938511326859E-2</v>
      </c>
      <c r="AM39" s="207">
        <f t="shared" si="66"/>
        <v>-0.12450273495773247</v>
      </c>
      <c r="AN39" s="207">
        <f t="shared" si="66"/>
        <v>-5.7598889659958366E-3</v>
      </c>
      <c r="AO39" s="207">
        <f t="shared" si="67"/>
        <v>-8.2152392688437052E-3</v>
      </c>
      <c r="AP39" s="239"/>
      <c r="AQ39" s="95">
        <f t="shared" si="68"/>
        <v>351</v>
      </c>
      <c r="AR39" s="72">
        <f t="shared" si="68"/>
        <v>522</v>
      </c>
      <c r="AS39" s="73">
        <f t="shared" si="68"/>
        <v>1112</v>
      </c>
      <c r="AT39" s="73">
        <f t="shared" si="68"/>
        <v>1696</v>
      </c>
      <c r="AU39" s="73">
        <f t="shared" si="68"/>
        <v>2521</v>
      </c>
      <c r="AV39" s="73">
        <f t="shared" si="68"/>
        <v>2182</v>
      </c>
      <c r="AW39" s="73">
        <f t="shared" si="68"/>
        <v>1488</v>
      </c>
      <c r="AX39" s="73">
        <f t="shared" si="68"/>
        <v>659</v>
      </c>
      <c r="AY39" s="73">
        <f t="shared" si="68"/>
        <v>-180</v>
      </c>
      <c r="AZ39" s="73">
        <f t="shared" si="68"/>
        <v>-760</v>
      </c>
      <c r="BA39" s="73">
        <f t="shared" si="68"/>
        <v>-2003</v>
      </c>
      <c r="BB39" s="73">
        <f t="shared" si="68"/>
        <v>-83</v>
      </c>
      <c r="BC39" s="73">
        <f>AB39-O39</f>
        <v>-120</v>
      </c>
      <c r="BD39" s="96"/>
    </row>
    <row r="40" spans="1:56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276">
        <f>'NECO-ELECTRIC'!AA40+'NECO-GAS'!AA40</f>
        <v>4087</v>
      </c>
      <c r="AB40" s="94">
        <f>'NECO-ELECTRIC'!AB40+'NECO-GAS'!AB40</f>
        <v>4164</v>
      </c>
      <c r="AC40" s="207">
        <f t="shared" si="66"/>
        <v>0.57694210786739242</v>
      </c>
      <c r="AD40" s="207">
        <f t="shared" si="66"/>
        <v>1.0896800360522758</v>
      </c>
      <c r="AE40" s="207">
        <f t="shared" si="66"/>
        <v>1.7184674989238053</v>
      </c>
      <c r="AF40" s="207">
        <f t="shared" si="66"/>
        <v>1.2862481315396113</v>
      </c>
      <c r="AG40" s="207">
        <f t="shared" si="66"/>
        <v>1.1633421151674821</v>
      </c>
      <c r="AH40" s="207">
        <f t="shared" si="66"/>
        <v>1.1858721389108129</v>
      </c>
      <c r="AI40" s="207">
        <f t="shared" si="66"/>
        <v>0.90338531761125906</v>
      </c>
      <c r="AJ40" s="207">
        <f t="shared" si="66"/>
        <v>0.60677466863033869</v>
      </c>
      <c r="AK40" s="207">
        <f t="shared" si="66"/>
        <v>0.57102069950035694</v>
      </c>
      <c r="AL40" s="207">
        <f t="shared" si="66"/>
        <v>0.66825688073394496</v>
      </c>
      <c r="AM40" s="207">
        <f t="shared" si="66"/>
        <v>0.49116847826086957</v>
      </c>
      <c r="AN40" s="207">
        <f t="shared" si="66"/>
        <v>0.5617690058479532</v>
      </c>
      <c r="AO40" s="207">
        <f t="shared" si="67"/>
        <v>0.3065578914339504</v>
      </c>
      <c r="AP40" s="239"/>
      <c r="AQ40" s="95">
        <f t="shared" si="68"/>
        <v>1166</v>
      </c>
      <c r="AR40" s="72">
        <f t="shared" si="68"/>
        <v>2418</v>
      </c>
      <c r="AS40" s="73">
        <f t="shared" si="68"/>
        <v>3992</v>
      </c>
      <c r="AT40" s="73">
        <f t="shared" si="68"/>
        <v>3442</v>
      </c>
      <c r="AU40" s="73">
        <f t="shared" si="68"/>
        <v>3091</v>
      </c>
      <c r="AV40" s="73">
        <f t="shared" si="68"/>
        <v>3005</v>
      </c>
      <c r="AW40" s="73">
        <f t="shared" si="68"/>
        <v>2375</v>
      </c>
      <c r="AX40" s="73">
        <f t="shared" si="68"/>
        <v>1648</v>
      </c>
      <c r="AY40" s="73">
        <f t="shared" si="68"/>
        <v>1600</v>
      </c>
      <c r="AZ40" s="73">
        <f t="shared" si="68"/>
        <v>1821</v>
      </c>
      <c r="BA40" s="73">
        <f t="shared" si="68"/>
        <v>1446</v>
      </c>
      <c r="BB40" s="73">
        <f t="shared" si="68"/>
        <v>1537</v>
      </c>
      <c r="BC40" s="73">
        <f>AB40-O40</f>
        <v>977</v>
      </c>
      <c r="BD40" s="96"/>
    </row>
    <row r="41" spans="1:56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276">
        <f>'NECO-ELECTRIC'!AA41+'NECO-GAS'!AA41</f>
        <v>489</v>
      </c>
      <c r="AB41" s="94">
        <f>'NECO-ELECTRIC'!AB41+'NECO-GAS'!AB41</f>
        <v>474</v>
      </c>
      <c r="AC41" s="207">
        <f t="shared" si="66"/>
        <v>0.24907063197026022</v>
      </c>
      <c r="AD41" s="207">
        <f t="shared" si="66"/>
        <v>0.79084967320261434</v>
      </c>
      <c r="AE41" s="207">
        <f t="shared" si="66"/>
        <v>1.6468531468531469</v>
      </c>
      <c r="AF41" s="207">
        <f t="shared" si="66"/>
        <v>1.3542319749216301</v>
      </c>
      <c r="AG41" s="207">
        <f t="shared" si="66"/>
        <v>1.2477341389728096</v>
      </c>
      <c r="AH41" s="207">
        <f t="shared" si="66"/>
        <v>1.4701754385964911</v>
      </c>
      <c r="AI41" s="207">
        <f t="shared" si="66"/>
        <v>1.1180555555555556</v>
      </c>
      <c r="AJ41" s="207">
        <f t="shared" si="66"/>
        <v>0.66457680250783702</v>
      </c>
      <c r="AK41" s="207">
        <f t="shared" si="66"/>
        <v>0.61690140845070418</v>
      </c>
      <c r="AL41" s="207">
        <f t="shared" si="66"/>
        <v>0.70694864048338368</v>
      </c>
      <c r="AM41" s="207">
        <f t="shared" si="66"/>
        <v>0.70326409495548958</v>
      </c>
      <c r="AN41" s="207">
        <f t="shared" si="66"/>
        <v>0.81034482758620685</v>
      </c>
      <c r="AO41" s="207">
        <f t="shared" si="67"/>
        <v>0.4107142857142857</v>
      </c>
      <c r="AP41" s="239"/>
      <c r="AQ41" s="95">
        <f t="shared" si="68"/>
        <v>67</v>
      </c>
      <c r="AR41" s="72">
        <f t="shared" si="68"/>
        <v>242</v>
      </c>
      <c r="AS41" s="73">
        <f t="shared" si="68"/>
        <v>471</v>
      </c>
      <c r="AT41" s="73">
        <f t="shared" si="68"/>
        <v>432</v>
      </c>
      <c r="AU41" s="73">
        <f t="shared" si="68"/>
        <v>413</v>
      </c>
      <c r="AV41" s="73">
        <f t="shared" si="68"/>
        <v>419</v>
      </c>
      <c r="AW41" s="73">
        <f t="shared" si="68"/>
        <v>322</v>
      </c>
      <c r="AX41" s="73">
        <f t="shared" si="68"/>
        <v>212</v>
      </c>
      <c r="AY41" s="73">
        <f t="shared" si="68"/>
        <v>219</v>
      </c>
      <c r="AZ41" s="73">
        <f t="shared" si="68"/>
        <v>234</v>
      </c>
      <c r="BA41" s="73">
        <f t="shared" si="68"/>
        <v>237</v>
      </c>
      <c r="BB41" s="73">
        <f t="shared" si="68"/>
        <v>235</v>
      </c>
      <c r="BC41" s="73">
        <f>AB41-O41</f>
        <v>138</v>
      </c>
      <c r="BD41" s="96"/>
    </row>
    <row r="42" spans="1:56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276">
        <f>'NECO-ELECTRIC'!AA42+'NECO-GAS'!AA42</f>
        <v>43</v>
      </c>
      <c r="AB42" s="94">
        <f>'NECO-ELECTRIC'!AB42+'NECO-GAS'!AB42</f>
        <v>38</v>
      </c>
      <c r="AC42" s="207">
        <f t="shared" si="66"/>
        <v>0</v>
      </c>
      <c r="AD42" s="207">
        <f t="shared" si="66"/>
        <v>0.41379310344827586</v>
      </c>
      <c r="AE42" s="207">
        <f t="shared" si="66"/>
        <v>0.94117647058823528</v>
      </c>
      <c r="AF42" s="207">
        <f t="shared" si="66"/>
        <v>1.3333333333333333</v>
      </c>
      <c r="AG42" s="207">
        <f t="shared" si="66"/>
        <v>1.3870967741935485</v>
      </c>
      <c r="AH42" s="207">
        <f t="shared" si="66"/>
        <v>1.1470588235294117</v>
      </c>
      <c r="AI42" s="207">
        <f t="shared" si="66"/>
        <v>0.81081081081081086</v>
      </c>
      <c r="AJ42" s="207">
        <f t="shared" si="66"/>
        <v>0.76666666666666672</v>
      </c>
      <c r="AK42" s="207">
        <f t="shared" si="66"/>
        <v>0.67741935483870963</v>
      </c>
      <c r="AL42" s="207">
        <f t="shared" si="66"/>
        <v>0.8</v>
      </c>
      <c r="AM42" s="207">
        <f t="shared" si="66"/>
        <v>0.7</v>
      </c>
      <c r="AN42" s="207">
        <f t="shared" si="66"/>
        <v>0.92307692307692313</v>
      </c>
      <c r="AO42" s="207">
        <f t="shared" si="67"/>
        <v>0.46153846153846156</v>
      </c>
      <c r="AP42" s="239"/>
      <c r="AQ42" s="95">
        <f t="shared" si="68"/>
        <v>0</v>
      </c>
      <c r="AR42" s="72">
        <f t="shared" si="68"/>
        <v>12</v>
      </c>
      <c r="AS42" s="73">
        <f t="shared" si="68"/>
        <v>32</v>
      </c>
      <c r="AT42" s="73">
        <f t="shared" si="68"/>
        <v>40</v>
      </c>
      <c r="AU42" s="73">
        <f t="shared" si="68"/>
        <v>43</v>
      </c>
      <c r="AV42" s="73">
        <f t="shared" si="68"/>
        <v>39</v>
      </c>
      <c r="AW42" s="73">
        <f t="shared" si="68"/>
        <v>30</v>
      </c>
      <c r="AX42" s="73">
        <f t="shared" si="68"/>
        <v>23</v>
      </c>
      <c r="AY42" s="73">
        <f t="shared" si="68"/>
        <v>21</v>
      </c>
      <c r="AZ42" s="73">
        <f t="shared" si="68"/>
        <v>24</v>
      </c>
      <c r="BA42" s="73">
        <f t="shared" si="68"/>
        <v>21</v>
      </c>
      <c r="BB42" s="73">
        <f t="shared" si="68"/>
        <v>24</v>
      </c>
      <c r="BC42" s="73">
        <f>AB42-O42</f>
        <v>12</v>
      </c>
      <c r="BD42" s="96"/>
    </row>
    <row r="43" spans="1:56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S43" si="69">SUM(D38:D42)</f>
        <v>49842</v>
      </c>
      <c r="E43" s="77">
        <f t="shared" si="69"/>
        <v>50464</v>
      </c>
      <c r="F43" s="77">
        <f t="shared" si="69"/>
        <v>53923</v>
      </c>
      <c r="G43" s="77">
        <f t="shared" si="69"/>
        <v>54667</v>
      </c>
      <c r="H43" s="77">
        <f t="shared" si="69"/>
        <v>53787</v>
      </c>
      <c r="I43" s="77">
        <f t="shared" si="69"/>
        <v>53971</v>
      </c>
      <c r="J43" s="77">
        <f t="shared" si="69"/>
        <v>54229</v>
      </c>
      <c r="K43" s="77">
        <f t="shared" si="69"/>
        <v>60560</v>
      </c>
      <c r="L43" s="77">
        <f t="shared" si="69"/>
        <v>63112</v>
      </c>
      <c r="M43" s="77">
        <f t="shared" si="69"/>
        <v>65269</v>
      </c>
      <c r="N43" s="78">
        <f t="shared" si="69"/>
        <v>61655</v>
      </c>
      <c r="O43" s="76">
        <f t="shared" si="69"/>
        <v>65589</v>
      </c>
      <c r="P43" s="77">
        <f t="shared" ref="P43:R43" si="70">SUM(P38:P42)</f>
        <v>78525</v>
      </c>
      <c r="Q43" s="77">
        <f t="shared" si="70"/>
        <v>88073</v>
      </c>
      <c r="R43" s="77">
        <f t="shared" si="70"/>
        <v>88855</v>
      </c>
      <c r="S43" s="77">
        <f t="shared" ref="S43:T43" si="71">SUM(S38:S42)</f>
        <v>88893</v>
      </c>
      <c r="T43" s="77">
        <f t="shared" si="71"/>
        <v>90331</v>
      </c>
      <c r="U43" s="77">
        <f t="shared" ref="U43:V43" si="72">SUM(U38:U42)</f>
        <v>87882</v>
      </c>
      <c r="V43" s="77">
        <f t="shared" si="72"/>
        <v>89959</v>
      </c>
      <c r="W43" s="77">
        <f t="shared" ref="W43" si="73">SUM(W38:W42)</f>
        <v>95185</v>
      </c>
      <c r="X43" s="77">
        <f t="shared" ref="X43:Y43" si="74">SUM(X38:X42)</f>
        <v>97544</v>
      </c>
      <c r="Y43" s="77">
        <f t="shared" si="74"/>
        <v>92106</v>
      </c>
      <c r="Z43" s="277">
        <f t="shared" ref="Z43:AB43" si="75">SUM(Z38:Z42)</f>
        <v>90833</v>
      </c>
      <c r="AA43" s="277">
        <f t="shared" ref="AA43" si="76">SUM(AA38:AA42)</f>
        <v>87126</v>
      </c>
      <c r="AB43" s="78">
        <f t="shared" si="75"/>
        <v>89653</v>
      </c>
      <c r="AC43" s="208">
        <f t="shared" si="66"/>
        <v>0.3793690851735016</v>
      </c>
      <c r="AD43" s="212">
        <f t="shared" si="66"/>
        <v>0.57547851209823042</v>
      </c>
      <c r="AE43" s="213">
        <f t="shared" si="66"/>
        <v>0.74526395053899808</v>
      </c>
      <c r="AF43" s="213">
        <f t="shared" si="66"/>
        <v>0.64781262170131482</v>
      </c>
      <c r="AG43" s="213">
        <f t="shared" si="66"/>
        <v>0.62608154828324214</v>
      </c>
      <c r="AH43" s="213">
        <f t="shared" si="66"/>
        <v>0.67942067785896221</v>
      </c>
      <c r="AI43" s="213">
        <f t="shared" si="66"/>
        <v>0.6283189120083007</v>
      </c>
      <c r="AJ43" s="213">
        <f t="shared" si="66"/>
        <v>0.65887255896291652</v>
      </c>
      <c r="AK43" s="213">
        <f t="shared" si="66"/>
        <v>0.57174702774108321</v>
      </c>
      <c r="AL43" s="213">
        <f t="shared" si="66"/>
        <v>0.54556978070731399</v>
      </c>
      <c r="AM43" s="213">
        <f t="shared" si="66"/>
        <v>0.41117528995388314</v>
      </c>
      <c r="AN43" s="213">
        <f t="shared" si="66"/>
        <v>0.47324628983861811</v>
      </c>
      <c r="AO43" s="213">
        <f t="shared" si="67"/>
        <v>0.36689078961411214</v>
      </c>
      <c r="AP43" s="214"/>
      <c r="AQ43" s="79">
        <f>SUM(AQ38:AQ42)</f>
        <v>18039</v>
      </c>
      <c r="AR43" s="80">
        <f t="shared" si="69"/>
        <v>28683</v>
      </c>
      <c r="AS43" s="81">
        <f t="shared" si="69"/>
        <v>37609</v>
      </c>
      <c r="AT43" s="81">
        <f t="shared" ref="AT43:AU43" si="77">SUM(AT38:AT42)</f>
        <v>34932</v>
      </c>
      <c r="AU43" s="81">
        <f t="shared" si="77"/>
        <v>34226</v>
      </c>
      <c r="AV43" s="81">
        <f t="shared" ref="AV43:AW43" si="78">SUM(AV38:AV42)</f>
        <v>36544</v>
      </c>
      <c r="AW43" s="81">
        <f t="shared" si="78"/>
        <v>33911</v>
      </c>
      <c r="AX43" s="81">
        <f t="shared" ref="AX43:AY43" si="79">SUM(AX38:AX42)</f>
        <v>35730</v>
      </c>
      <c r="AY43" s="81">
        <f t="shared" si="79"/>
        <v>34625</v>
      </c>
      <c r="AZ43" s="81">
        <f t="shared" ref="AZ43:BA43" si="80">SUM(AZ38:AZ42)</f>
        <v>34432</v>
      </c>
      <c r="BA43" s="81">
        <f t="shared" si="80"/>
        <v>26837</v>
      </c>
      <c r="BB43" s="81">
        <f t="shared" ref="BB43:BC43" si="81">SUM(BB38:BB42)</f>
        <v>29178</v>
      </c>
      <c r="BC43" s="81">
        <f t="shared" si="81"/>
        <v>24064</v>
      </c>
      <c r="BD43" s="82"/>
    </row>
    <row r="44" spans="1:56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282"/>
      <c r="AB44" s="108"/>
      <c r="AC44" s="232"/>
      <c r="AD44" s="233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2"/>
    </row>
    <row r="45" spans="1:56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276">
        <f>'NECO-ELECTRIC'!AA45+'NECO-GAS'!AA45</f>
        <v>22369722</v>
      </c>
      <c r="AB45" s="45">
        <f>'NECO-ELECTRIC'!AB45+'NECO-GAS'!AB45</f>
        <v>20956452</v>
      </c>
      <c r="AC45" s="207">
        <f t="shared" ref="AC45:AN50" si="82">IF(ISERROR((O45-C45)/C45)=TRUE,0,(O45-C45)/C45)</f>
        <v>0.17839696492943063</v>
      </c>
      <c r="AD45" s="207">
        <f t="shared" si="82"/>
        <v>8.8551712414155992E-2</v>
      </c>
      <c r="AE45" s="207">
        <f t="shared" si="82"/>
        <v>0.2903819545596158</v>
      </c>
      <c r="AF45" s="207">
        <f t="shared" si="82"/>
        <v>0.66211383209279862</v>
      </c>
      <c r="AG45" s="207">
        <f t="shared" si="82"/>
        <v>0.15867377066918642</v>
      </c>
      <c r="AH45" s="207">
        <f t="shared" si="82"/>
        <v>0.37102288494279345</v>
      </c>
      <c r="AI45" s="207">
        <f t="shared" si="82"/>
        <v>0.50361170793130183</v>
      </c>
      <c r="AJ45" s="207">
        <f t="shared" si="82"/>
        <v>0.3983811942797707</v>
      </c>
      <c r="AK45" s="207">
        <f t="shared" si="82"/>
        <v>0.23836503628908401</v>
      </c>
      <c r="AL45" s="207">
        <f t="shared" si="82"/>
        <v>0.45702534530501487</v>
      </c>
      <c r="AM45" s="207">
        <f t="shared" si="82"/>
        <v>0.27805443067070301</v>
      </c>
      <c r="AN45" s="207">
        <f t="shared" si="82"/>
        <v>0.25042298843547534</v>
      </c>
      <c r="AO45" s="207">
        <f t="shared" ref="AO45:AO50" si="83">IF(ISERROR((AB45-O45)/O45)=TRUE,0,(AB45-O45)/O45)</f>
        <v>0.13713360741022801</v>
      </c>
      <c r="AP45" s="239"/>
      <c r="AQ45" s="46">
        <f t="shared" ref="AQ45:BB49" si="84">O45-C45</f>
        <v>2789986.5399999991</v>
      </c>
      <c r="AR45" s="72">
        <f t="shared" si="84"/>
        <v>1440541.3399999999</v>
      </c>
      <c r="AS45" s="73">
        <f t="shared" si="84"/>
        <v>3496810.8900000006</v>
      </c>
      <c r="AT45" s="73">
        <f t="shared" si="84"/>
        <v>5883777.9399999995</v>
      </c>
      <c r="AU45" s="73">
        <f t="shared" si="84"/>
        <v>1529007.3699999992</v>
      </c>
      <c r="AV45" s="73">
        <f t="shared" si="84"/>
        <v>4170334.24</v>
      </c>
      <c r="AW45" s="73">
        <f t="shared" si="84"/>
        <v>6365406.8200000003</v>
      </c>
      <c r="AX45" s="73">
        <f t="shared" si="84"/>
        <v>4374116.5399999991</v>
      </c>
      <c r="AY45" s="73">
        <f t="shared" si="84"/>
        <v>2521286.8900000006</v>
      </c>
      <c r="AZ45" s="73">
        <f t="shared" si="84"/>
        <v>4899229.3000000007</v>
      </c>
      <c r="BA45" s="73">
        <f t="shared" si="84"/>
        <v>3687046.84</v>
      </c>
      <c r="BB45" s="73">
        <f t="shared" si="84"/>
        <v>4574888.34</v>
      </c>
      <c r="BC45" s="73">
        <f>AB45-O45</f>
        <v>2527261.3900000006</v>
      </c>
      <c r="BD45" s="47"/>
    </row>
    <row r="46" spans="1:56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276">
        <f>'NECO-ELECTRIC'!AA46+'NECO-GAS'!AA46</f>
        <v>2917266</v>
      </c>
      <c r="AB46" s="45">
        <f>'NECO-ELECTRIC'!AB46+'NECO-GAS'!AB46</f>
        <v>2786270</v>
      </c>
      <c r="AC46" s="207">
        <f t="shared" si="82"/>
        <v>-0.24288745567444564</v>
      </c>
      <c r="AD46" s="207">
        <f t="shared" si="82"/>
        <v>-0.30598743539642392</v>
      </c>
      <c r="AE46" s="207">
        <f t="shared" si="82"/>
        <v>-0.16262348778402544</v>
      </c>
      <c r="AF46" s="207">
        <f t="shared" si="82"/>
        <v>0.1495529440635924</v>
      </c>
      <c r="AG46" s="207">
        <f t="shared" si="82"/>
        <v>-0.10120019773305688</v>
      </c>
      <c r="AH46" s="207">
        <f t="shared" si="82"/>
        <v>7.6200213566835845E-2</v>
      </c>
      <c r="AI46" s="207">
        <f t="shared" si="82"/>
        <v>0.11356063668535628</v>
      </c>
      <c r="AJ46" s="207">
        <f t="shared" si="82"/>
        <v>-6.2402297514031813E-2</v>
      </c>
      <c r="AK46" s="207">
        <f t="shared" si="82"/>
        <v>-0.20959600133535453</v>
      </c>
      <c r="AL46" s="207">
        <f t="shared" si="82"/>
        <v>-0.12534324264578983</v>
      </c>
      <c r="AM46" s="207">
        <f t="shared" si="82"/>
        <v>-0.18468959800607238</v>
      </c>
      <c r="AN46" s="207">
        <f t="shared" si="82"/>
        <v>2.4638079470977459E-2</v>
      </c>
      <c r="AO46" s="207">
        <f t="shared" si="83"/>
        <v>6.3605093983842287E-2</v>
      </c>
      <c r="AP46" s="239"/>
      <c r="AQ46" s="46">
        <f t="shared" si="84"/>
        <v>-840402.69</v>
      </c>
      <c r="AR46" s="72">
        <f t="shared" si="84"/>
        <v>-1033393.4500000002</v>
      </c>
      <c r="AS46" s="73">
        <f t="shared" si="84"/>
        <v>-404988.50999999978</v>
      </c>
      <c r="AT46" s="73">
        <f t="shared" si="84"/>
        <v>260145.73999999976</v>
      </c>
      <c r="AU46" s="73">
        <f t="shared" si="84"/>
        <v>-173808</v>
      </c>
      <c r="AV46" s="73">
        <f t="shared" si="84"/>
        <v>139010.62999999989</v>
      </c>
      <c r="AW46" s="73">
        <f t="shared" si="84"/>
        <v>237775.58000000007</v>
      </c>
      <c r="AX46" s="73">
        <f t="shared" si="84"/>
        <v>-118977.30000000005</v>
      </c>
      <c r="AY46" s="73">
        <f t="shared" si="84"/>
        <v>-388662.05000000005</v>
      </c>
      <c r="AZ46" s="73">
        <f t="shared" si="84"/>
        <v>-258179.29000000004</v>
      </c>
      <c r="BA46" s="73">
        <f t="shared" si="84"/>
        <v>-481781.34999999963</v>
      </c>
      <c r="BB46" s="73">
        <f t="shared" si="84"/>
        <v>71341.830000000075</v>
      </c>
      <c r="BC46" s="73">
        <f>AB46-O46</f>
        <v>166622.89999999991</v>
      </c>
      <c r="BD46" s="47"/>
    </row>
    <row r="47" spans="1:56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276">
        <f>'NECO-ELECTRIC'!AA47+'NECO-GAS'!AA47</f>
        <v>2839057</v>
      </c>
      <c r="AB47" s="45">
        <f>'NECO-ELECTRIC'!AB47+'NECO-GAS'!AB47</f>
        <v>2510474</v>
      </c>
      <c r="AC47" s="207">
        <f t="shared" si="82"/>
        <v>0.31374979635497441</v>
      </c>
      <c r="AD47" s="207">
        <f t="shared" si="82"/>
        <v>0.43165377921234005</v>
      </c>
      <c r="AE47" s="207">
        <f t="shared" si="82"/>
        <v>0.22298781202934673</v>
      </c>
      <c r="AF47" s="207">
        <f t="shared" si="82"/>
        <v>0.46423142058346256</v>
      </c>
      <c r="AG47" s="207">
        <f t="shared" si="82"/>
        <v>-2.7679815470267523E-2</v>
      </c>
      <c r="AH47" s="207">
        <f t="shared" si="82"/>
        <v>0.23674527977937426</v>
      </c>
      <c r="AI47" s="207">
        <f t="shared" si="82"/>
        <v>0.1179629445685452</v>
      </c>
      <c r="AJ47" s="207">
        <f t="shared" si="82"/>
        <v>0.30599294064193316</v>
      </c>
      <c r="AK47" s="207">
        <f t="shared" si="82"/>
        <v>0.10647746517829383</v>
      </c>
      <c r="AL47" s="207">
        <f t="shared" si="82"/>
        <v>0.27458998181027078</v>
      </c>
      <c r="AM47" s="207">
        <f t="shared" si="82"/>
        <v>0.19319143646043804</v>
      </c>
      <c r="AN47" s="207">
        <f t="shared" si="82"/>
        <v>0.17838090697093023</v>
      </c>
      <c r="AO47" s="207">
        <f t="shared" si="83"/>
        <v>-0.17450246924471141</v>
      </c>
      <c r="AP47" s="239"/>
      <c r="AQ47" s="46">
        <f t="shared" si="84"/>
        <v>726291.13000000035</v>
      </c>
      <c r="AR47" s="72">
        <f t="shared" si="84"/>
        <v>1098819.4100000001</v>
      </c>
      <c r="AS47" s="73">
        <f t="shared" si="84"/>
        <v>426368.25</v>
      </c>
      <c r="AT47" s="73">
        <f t="shared" si="84"/>
        <v>615498.62000000011</v>
      </c>
      <c r="AU47" s="73">
        <f t="shared" si="84"/>
        <v>-47483.89000000013</v>
      </c>
      <c r="AV47" s="73">
        <f t="shared" si="84"/>
        <v>383847.35000000009</v>
      </c>
      <c r="AW47" s="73">
        <f t="shared" si="84"/>
        <v>233076.02000000002</v>
      </c>
      <c r="AX47" s="73">
        <f t="shared" si="84"/>
        <v>502215.61999999988</v>
      </c>
      <c r="AY47" s="73">
        <f t="shared" si="84"/>
        <v>186131.5</v>
      </c>
      <c r="AZ47" s="73">
        <f t="shared" si="84"/>
        <v>476410.89999999991</v>
      </c>
      <c r="BA47" s="73">
        <f t="shared" si="84"/>
        <v>386264.85999999987</v>
      </c>
      <c r="BB47" s="73">
        <f t="shared" si="84"/>
        <v>436276.45000000019</v>
      </c>
      <c r="BC47" s="73">
        <f>AB47-O47</f>
        <v>-530690.76000000024</v>
      </c>
      <c r="BD47" s="47"/>
    </row>
    <row r="48" spans="1:56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276">
        <f>'NECO-ELECTRIC'!AA48+'NECO-GAS'!AA48</f>
        <v>3262760</v>
      </c>
      <c r="AB48" s="45">
        <f>'NECO-ELECTRIC'!AB48+'NECO-GAS'!AB48</f>
        <v>2853441</v>
      </c>
      <c r="AC48" s="207">
        <f t="shared" si="82"/>
        <v>0.13945190258133058</v>
      </c>
      <c r="AD48" s="207">
        <f t="shared" si="82"/>
        <v>0.50264126954910604</v>
      </c>
      <c r="AE48" s="207">
        <f t="shared" si="82"/>
        <v>0.37346959643396832</v>
      </c>
      <c r="AF48" s="207">
        <f t="shared" si="82"/>
        <v>0.54833517971123513</v>
      </c>
      <c r="AG48" s="207">
        <f t="shared" si="82"/>
        <v>3.3297566537813322E-2</v>
      </c>
      <c r="AH48" s="207">
        <f t="shared" si="82"/>
        <v>0.32156560312467142</v>
      </c>
      <c r="AI48" s="207">
        <f t="shared" si="82"/>
        <v>0.22495174184827452</v>
      </c>
      <c r="AJ48" s="207">
        <f t="shared" si="82"/>
        <v>0.44044078534429898</v>
      </c>
      <c r="AK48" s="207">
        <f t="shared" si="82"/>
        <v>0.23524803649937714</v>
      </c>
      <c r="AL48" s="207">
        <f t="shared" si="82"/>
        <v>0.32016573947331201</v>
      </c>
      <c r="AM48" s="207">
        <f t="shared" si="82"/>
        <v>0.50094770484842099</v>
      </c>
      <c r="AN48" s="207">
        <f t="shared" si="82"/>
        <v>0.31926112459781558</v>
      </c>
      <c r="AO48" s="207">
        <f t="shared" si="83"/>
        <v>-0.1183701540075279</v>
      </c>
      <c r="AP48" s="239"/>
      <c r="AQ48" s="46">
        <f t="shared" si="84"/>
        <v>396105.67000000039</v>
      </c>
      <c r="AR48" s="72">
        <f t="shared" si="84"/>
        <v>1574038.15</v>
      </c>
      <c r="AS48" s="73">
        <f t="shared" si="84"/>
        <v>811494.66000000015</v>
      </c>
      <c r="AT48" s="73">
        <f t="shared" si="84"/>
        <v>941195.26</v>
      </c>
      <c r="AU48" s="73">
        <f t="shared" si="84"/>
        <v>75881.25</v>
      </c>
      <c r="AV48" s="73">
        <f t="shared" si="84"/>
        <v>578290.30000000005</v>
      </c>
      <c r="AW48" s="73">
        <f t="shared" si="84"/>
        <v>493975.83999999985</v>
      </c>
      <c r="AX48" s="73">
        <f t="shared" si="84"/>
        <v>817072.79999999981</v>
      </c>
      <c r="AY48" s="73">
        <f t="shared" si="84"/>
        <v>539592.14999999991</v>
      </c>
      <c r="AZ48" s="73">
        <f t="shared" si="84"/>
        <v>725639.96999999974</v>
      </c>
      <c r="BA48" s="73">
        <f t="shared" si="84"/>
        <v>1095371.5</v>
      </c>
      <c r="BB48" s="73">
        <f t="shared" si="84"/>
        <v>831767.86000000034</v>
      </c>
      <c r="BC48" s="73">
        <f>AB48-O48</f>
        <v>-383111.18000000017</v>
      </c>
      <c r="BD48" s="47"/>
    </row>
    <row r="49" spans="1:56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276">
        <f>'NECO-ELECTRIC'!AA49+'NECO-GAS'!AA49</f>
        <v>3190345</v>
      </c>
      <c r="AB49" s="45">
        <f>'NECO-ELECTRIC'!AB49+'NECO-GAS'!AB49</f>
        <v>2425172</v>
      </c>
      <c r="AC49" s="207">
        <f t="shared" si="82"/>
        <v>0.49895342474953591</v>
      </c>
      <c r="AD49" s="207">
        <f t="shared" si="82"/>
        <v>0.16622247188980349</v>
      </c>
      <c r="AE49" s="207">
        <f t="shared" si="82"/>
        <v>0.24231873434604936</v>
      </c>
      <c r="AF49" s="207">
        <f t="shared" si="82"/>
        <v>0.81862865603742574</v>
      </c>
      <c r="AG49" s="207">
        <f t="shared" si="82"/>
        <v>0.63576058890933851</v>
      </c>
      <c r="AH49" s="207">
        <f t="shared" si="82"/>
        <v>1.3251932116931102</v>
      </c>
      <c r="AI49" s="207">
        <f t="shared" si="82"/>
        <v>-0.11410252592326992</v>
      </c>
      <c r="AJ49" s="207">
        <f t="shared" si="82"/>
        <v>1.2502110397806754</v>
      </c>
      <c r="AK49" s="207">
        <f t="shared" si="82"/>
        <v>0.6942633295689713</v>
      </c>
      <c r="AL49" s="207">
        <f t="shared" si="82"/>
        <v>0.11909653791716329</v>
      </c>
      <c r="AM49" s="207">
        <f t="shared" si="82"/>
        <v>0.44154598311742926</v>
      </c>
      <c r="AN49" s="207">
        <f t="shared" si="82"/>
        <v>0.61831527537427122</v>
      </c>
      <c r="AO49" s="207">
        <f t="shared" si="83"/>
        <v>-0.25899752824912808</v>
      </c>
      <c r="AP49" s="239"/>
      <c r="AQ49" s="46">
        <f t="shared" si="84"/>
        <v>1089418.5300000003</v>
      </c>
      <c r="AR49" s="72">
        <f t="shared" si="84"/>
        <v>463308.49000000022</v>
      </c>
      <c r="AS49" s="73">
        <f t="shared" si="84"/>
        <v>465376.42000000016</v>
      </c>
      <c r="AT49" s="73">
        <f t="shared" si="84"/>
        <v>1156022.6500000001</v>
      </c>
      <c r="AU49" s="73">
        <f t="shared" si="84"/>
        <v>1316383.77</v>
      </c>
      <c r="AV49" s="73">
        <f t="shared" si="84"/>
        <v>1499306.73</v>
      </c>
      <c r="AW49" s="73">
        <f t="shared" si="84"/>
        <v>-281771.06000000006</v>
      </c>
      <c r="AX49" s="73">
        <f t="shared" si="84"/>
        <v>1256906.52</v>
      </c>
      <c r="AY49" s="73">
        <f t="shared" si="84"/>
        <v>1213079.6299999999</v>
      </c>
      <c r="AZ49" s="73">
        <f t="shared" si="84"/>
        <v>304869.35000000009</v>
      </c>
      <c r="BA49" s="73">
        <f t="shared" si="84"/>
        <v>1145685.9900000002</v>
      </c>
      <c r="BB49" s="73">
        <f t="shared" si="84"/>
        <v>1368824.31</v>
      </c>
      <c r="BC49" s="73">
        <f>AB49-O49</f>
        <v>-847653.79</v>
      </c>
      <c r="BD49" s="47"/>
    </row>
    <row r="50" spans="1:56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S64" si="85">SUM(D45:D49)</f>
        <v>28109456.060000002</v>
      </c>
      <c r="E50" s="165">
        <f t="shared" si="85"/>
        <v>20537889.289999999</v>
      </c>
      <c r="F50" s="165">
        <f t="shared" si="85"/>
        <v>15080292.789999999</v>
      </c>
      <c r="G50" s="165">
        <f t="shared" si="85"/>
        <v>17418554.5</v>
      </c>
      <c r="H50" s="165">
        <f t="shared" si="85"/>
        <v>17615478.75</v>
      </c>
      <c r="I50" s="165">
        <f t="shared" si="85"/>
        <v>21374548.800000001</v>
      </c>
      <c r="J50" s="165">
        <f t="shared" si="85"/>
        <v>17388089.820000004</v>
      </c>
      <c r="K50" s="165">
        <f t="shared" si="85"/>
        <v>18220847.879999999</v>
      </c>
      <c r="L50" s="165">
        <f t="shared" si="85"/>
        <v>19340889.769999996</v>
      </c>
      <c r="M50" s="165">
        <f t="shared" si="85"/>
        <v>22649465.159999996</v>
      </c>
      <c r="N50" s="166">
        <f t="shared" si="85"/>
        <v>28429080.210000001</v>
      </c>
      <c r="O50" s="164">
        <f t="shared" si="85"/>
        <v>30599380.440000001</v>
      </c>
      <c r="P50" s="165">
        <f t="shared" ref="P50:R50" si="86">SUM(P45:P49)</f>
        <v>31652770</v>
      </c>
      <c r="Q50" s="165">
        <f t="shared" si="86"/>
        <v>25332951</v>
      </c>
      <c r="R50" s="165">
        <f t="shared" si="86"/>
        <v>23936933</v>
      </c>
      <c r="S50" s="165">
        <f t="shared" ref="S50:T50" si="87">SUM(S45:S49)</f>
        <v>20118535</v>
      </c>
      <c r="T50" s="165">
        <f t="shared" si="87"/>
        <v>24386268</v>
      </c>
      <c r="U50" s="165">
        <f t="shared" ref="U50:V50" si="88">SUM(U45:U49)</f>
        <v>28423012</v>
      </c>
      <c r="V50" s="165">
        <f t="shared" si="88"/>
        <v>24219424</v>
      </c>
      <c r="W50" s="165">
        <f t="shared" ref="W50" si="89">SUM(W45:W49)</f>
        <v>22292276</v>
      </c>
      <c r="X50" s="165">
        <f t="shared" ref="X50:Y50" si="90">SUM(X45:X49)</f>
        <v>25488860</v>
      </c>
      <c r="Y50" s="165">
        <f t="shared" si="90"/>
        <v>28482053</v>
      </c>
      <c r="Z50" s="284">
        <f t="shared" ref="Z50:AB50" si="91">SUM(Z45:Z49)</f>
        <v>35712179</v>
      </c>
      <c r="AA50" s="284">
        <f t="shared" ref="AA50" si="92">SUM(AA45:AA49)</f>
        <v>34579150</v>
      </c>
      <c r="AB50" s="166">
        <f t="shared" si="91"/>
        <v>31531809</v>
      </c>
      <c r="AC50" s="240">
        <f t="shared" si="82"/>
        <v>0.15740230462664317</v>
      </c>
      <c r="AD50" s="241">
        <f t="shared" si="82"/>
        <v>0.12605416242977976</v>
      </c>
      <c r="AE50" s="242">
        <f t="shared" si="82"/>
        <v>0.23347392919946941</v>
      </c>
      <c r="AF50" s="242">
        <f t="shared" si="82"/>
        <v>0.58729895588452974</v>
      </c>
      <c r="AG50" s="242">
        <f t="shared" si="82"/>
        <v>0.15500600236374379</v>
      </c>
      <c r="AH50" s="242">
        <f t="shared" si="82"/>
        <v>0.38436589468225496</v>
      </c>
      <c r="AI50" s="242">
        <f t="shared" si="82"/>
        <v>0.32975962514820423</v>
      </c>
      <c r="AJ50" s="242">
        <f t="shared" si="82"/>
        <v>0.39287433241473757</v>
      </c>
      <c r="AK50" s="242">
        <f t="shared" si="82"/>
        <v>0.22344888376292185</v>
      </c>
      <c r="AL50" s="242">
        <f t="shared" si="82"/>
        <v>0.31787421897912022</v>
      </c>
      <c r="AM50" s="242">
        <f t="shared" si="82"/>
        <v>0.25751547768556687</v>
      </c>
      <c r="AN50" s="242">
        <f t="shared" si="82"/>
        <v>0.25618481977613017</v>
      </c>
      <c r="AO50" s="242">
        <f t="shared" si="83"/>
        <v>3.0472138539808902E-2</v>
      </c>
      <c r="AP50" s="243"/>
      <c r="AQ50" s="48">
        <f t="shared" si="85"/>
        <v>4161399.18</v>
      </c>
      <c r="AR50" s="167">
        <f t="shared" si="85"/>
        <v>3543313.94</v>
      </c>
      <c r="AS50" s="168">
        <f t="shared" si="85"/>
        <v>4795061.7100000009</v>
      </c>
      <c r="AT50" s="168">
        <f t="shared" ref="AT50:AU50" si="93">SUM(AT45:AT49)</f>
        <v>8856640.209999999</v>
      </c>
      <c r="AU50" s="168">
        <f t="shared" si="93"/>
        <v>2699980.4999999991</v>
      </c>
      <c r="AV50" s="168">
        <f t="shared" ref="AV50:AW50" si="94">SUM(AV45:AV49)</f>
        <v>6770789.25</v>
      </c>
      <c r="AW50" s="168">
        <f t="shared" si="94"/>
        <v>7048463.1999999993</v>
      </c>
      <c r="AX50" s="168">
        <f t="shared" ref="AX50:AY50" si="95">SUM(AX45:AX49)</f>
        <v>6831334.1799999997</v>
      </c>
      <c r="AY50" s="168">
        <f t="shared" si="95"/>
        <v>4071428.1200000006</v>
      </c>
      <c r="AZ50" s="168">
        <f t="shared" ref="AZ50:BA50" si="96">SUM(AZ45:AZ49)</f>
        <v>6147970.2300000004</v>
      </c>
      <c r="BA50" s="168">
        <f t="shared" si="96"/>
        <v>5832587.8399999999</v>
      </c>
      <c r="BB50" s="168">
        <f t="shared" ref="BB50:BC50" si="97">SUM(BB45:BB49)</f>
        <v>7283098.790000001</v>
      </c>
      <c r="BC50" s="168">
        <f t="shared" si="97"/>
        <v>932428.56</v>
      </c>
      <c r="BD50" s="169"/>
    </row>
    <row r="51" spans="1:56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285"/>
      <c r="AB51" s="52"/>
      <c r="AC51" s="244"/>
      <c r="AD51" s="245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7"/>
      <c r="AQ51" s="53"/>
      <c r="AR51" s="54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56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276">
        <f>'NECO-ELECTRIC'!AA52+'NECO-GAS'!AA52</f>
        <v>14604889</v>
      </c>
      <c r="AB52" s="45">
        <f>'NECO-ELECTRIC'!AB52+'NECO-GAS'!AB52</f>
        <v>15324833</v>
      </c>
      <c r="AC52" s="207">
        <f t="shared" ref="AC52:AN57" si="98">IF(ISERROR((O52-C52)/C52)=TRUE,0,(O52-C52)/C52)</f>
        <v>0.54623690188001672</v>
      </c>
      <c r="AD52" s="207">
        <f t="shared" si="98"/>
        <v>0.5150245086908245</v>
      </c>
      <c r="AE52" s="207">
        <f t="shared" si="98"/>
        <v>0.42138256895704468</v>
      </c>
      <c r="AF52" s="207">
        <f t="shared" si="98"/>
        <v>0.70375238038205956</v>
      </c>
      <c r="AG52" s="207">
        <f t="shared" si="98"/>
        <v>0.89402243046401964</v>
      </c>
      <c r="AH52" s="207">
        <f t="shared" si="98"/>
        <v>0.66645615369120292</v>
      </c>
      <c r="AI52" s="207">
        <f t="shared" si="98"/>
        <v>0.93691398950171667</v>
      </c>
      <c r="AJ52" s="207">
        <f t="shared" si="98"/>
        <v>0.8941845328907303</v>
      </c>
      <c r="AK52" s="207">
        <f t="shared" si="98"/>
        <v>0.72700046176627953</v>
      </c>
      <c r="AL52" s="207">
        <f t="shared" si="98"/>
        <v>0.55564442243243739</v>
      </c>
      <c r="AM52" s="207">
        <f t="shared" si="98"/>
        <v>0.38122357886104719</v>
      </c>
      <c r="AN52" s="207">
        <f t="shared" si="98"/>
        <v>0.32259941876982262</v>
      </c>
      <c r="AO52" s="207">
        <f t="shared" ref="AO52:AO57" si="99">IF(ISERROR((AB52-O52)/O52)=TRUE,0,(AB52-O52)/O52)</f>
        <v>0.4199621745751746</v>
      </c>
      <c r="AP52" s="239"/>
      <c r="AQ52" s="46">
        <f t="shared" ref="AQ52:BB56" si="100">O52-C52</f>
        <v>3812624</v>
      </c>
      <c r="AR52" s="72">
        <f t="shared" si="100"/>
        <v>4066840.0300000003</v>
      </c>
      <c r="AS52" s="73">
        <f t="shared" si="100"/>
        <v>3351539.41</v>
      </c>
      <c r="AT52" s="73">
        <f t="shared" si="100"/>
        <v>4291117.6899999995</v>
      </c>
      <c r="AU52" s="73">
        <f t="shared" si="100"/>
        <v>4086746.6799999997</v>
      </c>
      <c r="AV52" s="73">
        <f t="shared" si="100"/>
        <v>2857142.51</v>
      </c>
      <c r="AW52" s="73">
        <f t="shared" si="100"/>
        <v>4391862.53</v>
      </c>
      <c r="AX52" s="73">
        <f t="shared" si="100"/>
        <v>5224339.16</v>
      </c>
      <c r="AY52" s="73">
        <f t="shared" si="100"/>
        <v>4209463.7300000004</v>
      </c>
      <c r="AZ52" s="73">
        <f t="shared" si="100"/>
        <v>2996554.5199999996</v>
      </c>
      <c r="BA52" s="73">
        <f t="shared" si="100"/>
        <v>2462101.9900000002</v>
      </c>
      <c r="BB52" s="73">
        <f t="shared" si="100"/>
        <v>2672852.7299999995</v>
      </c>
      <c r="BC52" s="73">
        <f>AB52-O52</f>
        <v>4532409.5999999996</v>
      </c>
      <c r="BD52" s="47"/>
    </row>
    <row r="53" spans="1:56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276">
        <f>'NECO-ELECTRIC'!AA53+'NECO-GAS'!AA53</f>
        <v>2415267</v>
      </c>
      <c r="AB53" s="45">
        <f>'NECO-ELECTRIC'!AB53+'NECO-GAS'!AB53</f>
        <v>2505478</v>
      </c>
      <c r="AC53" s="207">
        <f t="shared" si="98"/>
        <v>-8.3178263353793677E-2</v>
      </c>
      <c r="AD53" s="207">
        <f t="shared" si="98"/>
        <v>-0.21567419003083974</v>
      </c>
      <c r="AE53" s="207">
        <f t="shared" si="98"/>
        <v>-0.21886565037859701</v>
      </c>
      <c r="AF53" s="207">
        <f t="shared" si="98"/>
        <v>6.0901687058075417E-3</v>
      </c>
      <c r="AG53" s="207">
        <f t="shared" si="98"/>
        <v>0.19552904744814231</v>
      </c>
      <c r="AH53" s="207">
        <f t="shared" si="98"/>
        <v>7.3299280136912406E-2</v>
      </c>
      <c r="AI53" s="207">
        <f t="shared" si="98"/>
        <v>0.12970497471077086</v>
      </c>
      <c r="AJ53" s="207">
        <f t="shared" si="98"/>
        <v>7.0893366991137624E-3</v>
      </c>
      <c r="AK53" s="207">
        <f t="shared" si="98"/>
        <v>-4.3700486487401519E-2</v>
      </c>
      <c r="AL53" s="207">
        <f t="shared" si="98"/>
        <v>-0.22170237685894065</v>
      </c>
      <c r="AM53" s="207">
        <f t="shared" si="98"/>
        <v>-0.2411795487600506</v>
      </c>
      <c r="AN53" s="207">
        <f t="shared" si="98"/>
        <v>-0.17618811396175765</v>
      </c>
      <c r="AO53" s="207">
        <f t="shared" si="99"/>
        <v>3.4682374561851713E-2</v>
      </c>
      <c r="AP53" s="239"/>
      <c r="AQ53" s="46">
        <f t="shared" si="100"/>
        <v>-219689.08999999985</v>
      </c>
      <c r="AR53" s="72">
        <f t="shared" si="100"/>
        <v>-610234.48</v>
      </c>
      <c r="AS53" s="73">
        <f t="shared" si="100"/>
        <v>-552795.41000000015</v>
      </c>
      <c r="AT53" s="73">
        <f t="shared" si="100"/>
        <v>11147.430000000168</v>
      </c>
      <c r="AU53" s="73">
        <f t="shared" si="100"/>
        <v>264794.35999999987</v>
      </c>
      <c r="AV53" s="73">
        <f t="shared" si="100"/>
        <v>89850.239999999991</v>
      </c>
      <c r="AW53" s="73">
        <f t="shared" si="100"/>
        <v>173982.55000000005</v>
      </c>
      <c r="AX53" s="73">
        <f t="shared" si="100"/>
        <v>11520.719999999972</v>
      </c>
      <c r="AY53" s="73">
        <f t="shared" si="100"/>
        <v>-68229.229999999981</v>
      </c>
      <c r="AZ53" s="73">
        <f t="shared" si="100"/>
        <v>-341655.42999999993</v>
      </c>
      <c r="BA53" s="73">
        <f t="shared" si="100"/>
        <v>-446027.75</v>
      </c>
      <c r="BB53" s="73">
        <f t="shared" si="100"/>
        <v>-374774.60000000009</v>
      </c>
      <c r="BC53" s="73">
        <f>AB53-O53</f>
        <v>83983.189999999944</v>
      </c>
      <c r="BD53" s="47"/>
    </row>
    <row r="54" spans="1:56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276">
        <f>'NECO-ELECTRIC'!AA54+'NECO-GAS'!AA54</f>
        <v>1259567</v>
      </c>
      <c r="AB54" s="45">
        <f>'NECO-ELECTRIC'!AB54+'NECO-GAS'!AB54</f>
        <v>1364327</v>
      </c>
      <c r="AC54" s="207">
        <f t="shared" si="98"/>
        <v>0.65391145841376408</v>
      </c>
      <c r="AD54" s="207">
        <f t="shared" si="98"/>
        <v>1.4010615529670887</v>
      </c>
      <c r="AE54" s="207">
        <f t="shared" si="98"/>
        <v>1.0803564277232509</v>
      </c>
      <c r="AF54" s="207">
        <f t="shared" si="98"/>
        <v>1.0155620488788772</v>
      </c>
      <c r="AG54" s="207">
        <f t="shared" si="98"/>
        <v>1.0547825648303306</v>
      </c>
      <c r="AH54" s="207">
        <f t="shared" si="98"/>
        <v>0.63996260245117698</v>
      </c>
      <c r="AI54" s="207">
        <f t="shared" si="98"/>
        <v>0.68524855324868383</v>
      </c>
      <c r="AJ54" s="207">
        <f t="shared" si="98"/>
        <v>0.54725132483247807</v>
      </c>
      <c r="AK54" s="207">
        <f t="shared" si="98"/>
        <v>0.61565062757583455</v>
      </c>
      <c r="AL54" s="207">
        <f t="shared" si="98"/>
        <v>0.64901466690104292</v>
      </c>
      <c r="AM54" s="207">
        <f t="shared" si="98"/>
        <v>0.2063418643263675</v>
      </c>
      <c r="AN54" s="207">
        <f t="shared" si="98"/>
        <v>0.51353060332656841</v>
      </c>
      <c r="AO54" s="207">
        <f t="shared" si="99"/>
        <v>0.20976448870687739</v>
      </c>
      <c r="AP54" s="239"/>
      <c r="AQ54" s="46">
        <f t="shared" si="100"/>
        <v>445886.51</v>
      </c>
      <c r="AR54" s="72">
        <f t="shared" si="100"/>
        <v>1047949.6699999999</v>
      </c>
      <c r="AS54" s="73">
        <f t="shared" si="100"/>
        <v>887404.37</v>
      </c>
      <c r="AT54" s="73">
        <f t="shared" si="100"/>
        <v>635756.03</v>
      </c>
      <c r="AU54" s="73">
        <f t="shared" si="100"/>
        <v>505173.68</v>
      </c>
      <c r="AV54" s="73">
        <f t="shared" si="100"/>
        <v>329544.16000000003</v>
      </c>
      <c r="AW54" s="73">
        <f t="shared" si="100"/>
        <v>380913.53999999992</v>
      </c>
      <c r="AX54" s="73">
        <f t="shared" si="100"/>
        <v>377257.70999999996</v>
      </c>
      <c r="AY54" s="73">
        <f t="shared" si="100"/>
        <v>406796.81000000006</v>
      </c>
      <c r="AZ54" s="73">
        <f t="shared" si="100"/>
        <v>372796.77</v>
      </c>
      <c r="BA54" s="73">
        <f t="shared" si="100"/>
        <v>172408.27000000002</v>
      </c>
      <c r="BB54" s="73">
        <f t="shared" si="100"/>
        <v>384691.28</v>
      </c>
      <c r="BC54" s="73">
        <f>AB54-O54</f>
        <v>236564.52000000002</v>
      </c>
      <c r="BD54" s="47"/>
    </row>
    <row r="55" spans="1:56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276">
        <f>'NECO-ELECTRIC'!AA55+'NECO-GAS'!AA55</f>
        <v>985081</v>
      </c>
      <c r="AB55" s="45">
        <f>'NECO-ELECTRIC'!AB55+'NECO-GAS'!AB55</f>
        <v>1093453</v>
      </c>
      <c r="AC55" s="207">
        <f t="shared" si="98"/>
        <v>0.5818487578376994</v>
      </c>
      <c r="AD55" s="207">
        <f t="shared" si="98"/>
        <v>1.2656189987925301</v>
      </c>
      <c r="AE55" s="207">
        <f t="shared" si="98"/>
        <v>1.0084355456194316</v>
      </c>
      <c r="AF55" s="207">
        <f t="shared" si="98"/>
        <v>1.3505577418380426</v>
      </c>
      <c r="AG55" s="207">
        <f t="shared" si="98"/>
        <v>1.0607522217065621</v>
      </c>
      <c r="AH55" s="207">
        <f t="shared" si="98"/>
        <v>0.70476463068357986</v>
      </c>
      <c r="AI55" s="207">
        <f t="shared" si="98"/>
        <v>0.94754111796066531</v>
      </c>
      <c r="AJ55" s="207">
        <f t="shared" si="98"/>
        <v>0.8297411956495705</v>
      </c>
      <c r="AK55" s="207">
        <f t="shared" si="98"/>
        <v>0.81898554133531098</v>
      </c>
      <c r="AL55" s="207">
        <f t="shared" si="98"/>
        <v>0.63069905232764711</v>
      </c>
      <c r="AM55" s="207">
        <f t="shared" si="98"/>
        <v>0.46609582889548112</v>
      </c>
      <c r="AN55" s="207">
        <f t="shared" si="98"/>
        <v>0.68426645730359059</v>
      </c>
      <c r="AO55" s="207">
        <f t="shared" si="99"/>
        <v>0.20279169667358524</v>
      </c>
      <c r="AP55" s="239"/>
      <c r="AQ55" s="46">
        <f t="shared" si="100"/>
        <v>334391.21000000008</v>
      </c>
      <c r="AR55" s="72">
        <f t="shared" si="100"/>
        <v>938478.56</v>
      </c>
      <c r="AS55" s="73">
        <f t="shared" si="100"/>
        <v>794072.2</v>
      </c>
      <c r="AT55" s="73">
        <f t="shared" si="100"/>
        <v>711030.92999999993</v>
      </c>
      <c r="AU55" s="73">
        <f t="shared" si="100"/>
        <v>523000.33999999997</v>
      </c>
      <c r="AV55" s="73">
        <f t="shared" si="100"/>
        <v>360850.45</v>
      </c>
      <c r="AW55" s="73">
        <f t="shared" si="100"/>
        <v>438877.67000000004</v>
      </c>
      <c r="AX55" s="73">
        <f t="shared" si="100"/>
        <v>417116.83999999997</v>
      </c>
      <c r="AY55" s="73">
        <f t="shared" si="100"/>
        <v>476738.91999999993</v>
      </c>
      <c r="AZ55" s="73">
        <f t="shared" si="100"/>
        <v>354574.75</v>
      </c>
      <c r="BA55" s="73">
        <f t="shared" si="100"/>
        <v>262362.68999999994</v>
      </c>
      <c r="BB55" s="73">
        <f t="shared" si="100"/>
        <v>396591.56000000006</v>
      </c>
      <c r="BC55" s="73">
        <f>AB55-O55</f>
        <v>184357.09999999998</v>
      </c>
      <c r="BD55" s="47"/>
    </row>
    <row r="56" spans="1:56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276">
        <f>'NECO-ELECTRIC'!AA56+'NECO-GAS'!AA56</f>
        <v>637177</v>
      </c>
      <c r="AB56" s="45">
        <f>'NECO-ELECTRIC'!AB56+'NECO-GAS'!AB56</f>
        <v>1189945</v>
      </c>
      <c r="AC56" s="207">
        <f t="shared" si="98"/>
        <v>0.54980170053725019</v>
      </c>
      <c r="AD56" s="207">
        <f t="shared" si="98"/>
        <v>1.0561276098250105</v>
      </c>
      <c r="AE56" s="207">
        <f t="shared" si="98"/>
        <v>0.31732174310406347</v>
      </c>
      <c r="AF56" s="207">
        <f t="shared" si="98"/>
        <v>1.0033796369629999</v>
      </c>
      <c r="AG56" s="207">
        <f t="shared" si="98"/>
        <v>3.2084643074389292</v>
      </c>
      <c r="AH56" s="207">
        <f t="shared" si="98"/>
        <v>3.4265819493646203</v>
      </c>
      <c r="AI56" s="207">
        <f t="shared" si="98"/>
        <v>0.67053888643094173</v>
      </c>
      <c r="AJ56" s="207">
        <f t="shared" si="98"/>
        <v>1.8859797593069791</v>
      </c>
      <c r="AK56" s="207">
        <f t="shared" si="98"/>
        <v>1.2022921234688702</v>
      </c>
      <c r="AL56" s="207">
        <f t="shared" si="98"/>
        <v>3.0974073286484578</v>
      </c>
      <c r="AM56" s="207">
        <f t="shared" si="98"/>
        <v>0.40464514201644936</v>
      </c>
      <c r="AN56" s="207">
        <f t="shared" si="98"/>
        <v>0.872133682970061</v>
      </c>
      <c r="AO56" s="207">
        <f t="shared" si="99"/>
        <v>0.64492689323628305</v>
      </c>
      <c r="AP56" s="239"/>
      <c r="AQ56" s="46">
        <f t="shared" si="100"/>
        <v>256631.65999999997</v>
      </c>
      <c r="AR56" s="72">
        <f t="shared" si="100"/>
        <v>535212.87</v>
      </c>
      <c r="AS56" s="73">
        <f t="shared" si="100"/>
        <v>189906.68999999994</v>
      </c>
      <c r="AT56" s="73">
        <f t="shared" si="100"/>
        <v>318622.09999999998</v>
      </c>
      <c r="AU56" s="73">
        <f t="shared" si="100"/>
        <v>968251.61</v>
      </c>
      <c r="AV56" s="73">
        <f t="shared" si="100"/>
        <v>1054325</v>
      </c>
      <c r="AW56" s="73">
        <f t="shared" si="100"/>
        <v>202284.49</v>
      </c>
      <c r="AX56" s="73">
        <f t="shared" si="100"/>
        <v>541783.17999999993</v>
      </c>
      <c r="AY56" s="73">
        <f t="shared" si="100"/>
        <v>258750.59000000003</v>
      </c>
      <c r="AZ56" s="73">
        <f t="shared" si="100"/>
        <v>751595.8</v>
      </c>
      <c r="BA56" s="73">
        <f t="shared" si="100"/>
        <v>282924.45999999996</v>
      </c>
      <c r="BB56" s="73">
        <f t="shared" si="100"/>
        <v>268483.86</v>
      </c>
      <c r="BC56" s="73">
        <f>AB56-O56</f>
        <v>466542.03</v>
      </c>
      <c r="BD56" s="47"/>
    </row>
    <row r="57" spans="1:56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S57" si="101">SUM(D52:D56)</f>
        <v>12722083.35</v>
      </c>
      <c r="E57" s="165">
        <f t="shared" si="101"/>
        <v>12686699.740000002</v>
      </c>
      <c r="F57" s="165">
        <f t="shared" si="101"/>
        <v>9397914.8200000022</v>
      </c>
      <c r="G57" s="165">
        <f t="shared" si="101"/>
        <v>7199199.330000001</v>
      </c>
      <c r="H57" s="165">
        <f t="shared" si="101"/>
        <v>6847515.6399999997</v>
      </c>
      <c r="I57" s="165">
        <f t="shared" si="101"/>
        <v>7349681.2199999997</v>
      </c>
      <c r="J57" s="165">
        <f t="shared" si="101"/>
        <v>8946995.3900000006</v>
      </c>
      <c r="K57" s="165">
        <f t="shared" si="101"/>
        <v>8809555.1799999997</v>
      </c>
      <c r="L57" s="165">
        <f t="shared" si="101"/>
        <v>8313240.5900000008</v>
      </c>
      <c r="M57" s="165">
        <f t="shared" si="101"/>
        <v>10405412.34</v>
      </c>
      <c r="N57" s="166">
        <f t="shared" si="101"/>
        <v>12049033.170000002</v>
      </c>
      <c r="O57" s="164">
        <f t="shared" si="101"/>
        <v>15974179.560000002</v>
      </c>
      <c r="P57" s="165">
        <f t="shared" ref="P57:R57" si="102">SUM(P52:P56)</f>
        <v>18700330</v>
      </c>
      <c r="Q57" s="165">
        <f t="shared" si="102"/>
        <v>17356827</v>
      </c>
      <c r="R57" s="165">
        <f t="shared" si="102"/>
        <v>15365589</v>
      </c>
      <c r="S57" s="165">
        <f t="shared" ref="S57:T57" si="103">SUM(S52:S56)</f>
        <v>13547166</v>
      </c>
      <c r="T57" s="165">
        <f t="shared" si="103"/>
        <v>11539228</v>
      </c>
      <c r="U57" s="165">
        <f t="shared" ref="U57:V57" si="104">SUM(U52:U56)</f>
        <v>12937602</v>
      </c>
      <c r="V57" s="165">
        <f t="shared" si="104"/>
        <v>15519013</v>
      </c>
      <c r="W57" s="165">
        <f t="shared" ref="W57" si="105">SUM(W52:W56)</f>
        <v>14093076</v>
      </c>
      <c r="X57" s="165">
        <f t="shared" ref="X57:Y57" si="106">SUM(X52:X56)</f>
        <v>12447107</v>
      </c>
      <c r="Y57" s="165">
        <f t="shared" si="106"/>
        <v>13139182</v>
      </c>
      <c r="Z57" s="284">
        <f t="shared" ref="Z57:AB57" si="107">SUM(Z52:Z56)</f>
        <v>15396878</v>
      </c>
      <c r="AA57" s="284">
        <f t="shared" ref="AA57" si="108">SUM(AA52:AA56)</f>
        <v>19901981</v>
      </c>
      <c r="AB57" s="166">
        <f t="shared" si="107"/>
        <v>21478036</v>
      </c>
      <c r="AC57" s="240">
        <f t="shared" si="98"/>
        <v>0.40811948693402822</v>
      </c>
      <c r="AD57" s="241">
        <f t="shared" si="98"/>
        <v>0.46991097963526551</v>
      </c>
      <c r="AE57" s="242">
        <f t="shared" si="98"/>
        <v>0.36811206662955176</v>
      </c>
      <c r="AF57" s="242">
        <f t="shared" si="98"/>
        <v>0.63499981584212706</v>
      </c>
      <c r="AG57" s="242">
        <f t="shared" si="98"/>
        <v>0.88176009289633017</v>
      </c>
      <c r="AH57" s="242">
        <f t="shared" si="98"/>
        <v>0.68517001006806033</v>
      </c>
      <c r="AI57" s="242">
        <f t="shared" si="98"/>
        <v>0.76029430566241629</v>
      </c>
      <c r="AJ57" s="242">
        <f t="shared" si="98"/>
        <v>0.73455023988785118</v>
      </c>
      <c r="AK57" s="242">
        <f t="shared" si="98"/>
        <v>0.59974887631046092</v>
      </c>
      <c r="AL57" s="242">
        <f t="shared" si="98"/>
        <v>0.49726293438116398</v>
      </c>
      <c r="AM57" s="242">
        <f t="shared" si="98"/>
        <v>0.26272574028527157</v>
      </c>
      <c r="AN57" s="242">
        <f t="shared" si="98"/>
        <v>0.27785173986702516</v>
      </c>
      <c r="AO57" s="242">
        <f t="shared" si="99"/>
        <v>0.34454704977662071</v>
      </c>
      <c r="AP57" s="243"/>
      <c r="AQ57" s="48">
        <f t="shared" si="85"/>
        <v>4629844.29</v>
      </c>
      <c r="AR57" s="167">
        <f t="shared" si="101"/>
        <v>5978246.6500000013</v>
      </c>
      <c r="AS57" s="168">
        <f t="shared" si="101"/>
        <v>4670127.26</v>
      </c>
      <c r="AT57" s="168">
        <f t="shared" ref="AT57:AU57" si="109">SUM(AT52:AT56)</f>
        <v>5967674.1799999988</v>
      </c>
      <c r="AU57" s="168">
        <f t="shared" si="109"/>
        <v>6347966.669999999</v>
      </c>
      <c r="AV57" s="168">
        <f t="shared" ref="AV57:AW57" si="110">SUM(AV52:AV56)</f>
        <v>4691712.3600000003</v>
      </c>
      <c r="AW57" s="168">
        <f t="shared" si="110"/>
        <v>5587920.7800000003</v>
      </c>
      <c r="AX57" s="168">
        <f t="shared" ref="AX57:AY57" si="111">SUM(AX52:AX56)</f>
        <v>6572017.6099999994</v>
      </c>
      <c r="AY57" s="168">
        <f t="shared" si="111"/>
        <v>5283520.82</v>
      </c>
      <c r="AZ57" s="168">
        <f t="shared" ref="AZ57:BA57" si="112">SUM(AZ52:AZ56)</f>
        <v>4133866.41</v>
      </c>
      <c r="BA57" s="168">
        <f t="shared" si="112"/>
        <v>2733769.66</v>
      </c>
      <c r="BB57" s="168">
        <f t="shared" ref="BB57:BC57" si="113">SUM(BB52:BB56)</f>
        <v>3347844.8299999991</v>
      </c>
      <c r="BC57" s="168">
        <f t="shared" si="113"/>
        <v>5503856.4399999985</v>
      </c>
      <c r="BD57" s="169"/>
    </row>
    <row r="58" spans="1:56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285"/>
      <c r="AB58" s="52"/>
      <c r="AC58" s="244"/>
      <c r="AD58" s="245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7"/>
      <c r="AQ58" s="53"/>
      <c r="AR58" s="54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6"/>
    </row>
    <row r="59" spans="1:56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276">
        <f>'NECO-ELECTRIC'!AA59+'NECO-GAS'!AA59</f>
        <v>74406572</v>
      </c>
      <c r="AB59" s="45">
        <f>'NECO-ELECTRIC'!AB59+'NECO-GAS'!AB59</f>
        <v>80113170</v>
      </c>
      <c r="AC59" s="207">
        <f t="shared" ref="AC59:AN64" si="114">IF(ISERROR((O59-C59)/C59)=TRUE,0,(O59-C59)/C59)</f>
        <v>0.77782941814080564</v>
      </c>
      <c r="AD59" s="207">
        <f t="shared" si="114"/>
        <v>0.9421943614891205</v>
      </c>
      <c r="AE59" s="207">
        <f t="shared" si="114"/>
        <v>1.0936942333402846</v>
      </c>
      <c r="AF59" s="207">
        <f t="shared" si="114"/>
        <v>1.0381486754365952</v>
      </c>
      <c r="AG59" s="207">
        <f t="shared" si="114"/>
        <v>1.1173346029039153</v>
      </c>
      <c r="AH59" s="207">
        <f t="shared" si="114"/>
        <v>1.2627477940012419</v>
      </c>
      <c r="AI59" s="207">
        <f t="shared" si="114"/>
        <v>1.3218729888548386</v>
      </c>
      <c r="AJ59" s="207">
        <f t="shared" si="114"/>
        <v>1.5151439152889232</v>
      </c>
      <c r="AK59" s="207">
        <f t="shared" si="114"/>
        <v>1.5031402457716954</v>
      </c>
      <c r="AL59" s="207">
        <f t="shared" si="114"/>
        <v>1.5543969634613897</v>
      </c>
      <c r="AM59" s="207">
        <f t="shared" si="114"/>
        <v>1.450896764375788</v>
      </c>
      <c r="AN59" s="207">
        <f t="shared" si="114"/>
        <v>1.4560099323366031</v>
      </c>
      <c r="AO59" s="207">
        <f t="shared" ref="AO59:AO64" si="115">IF(ISERROR((AB59-O59)/O59)=TRUE,0,(AB59-O59)/O59)</f>
        <v>1.4568938282261534</v>
      </c>
      <c r="AP59" s="239"/>
      <c r="AQ59" s="46">
        <f t="shared" ref="AQ59:BB63" si="116">O59-C59</f>
        <v>14266314.82</v>
      </c>
      <c r="AR59" s="72">
        <f t="shared" si="116"/>
        <v>18718798.350000001</v>
      </c>
      <c r="AS59" s="73">
        <f t="shared" si="116"/>
        <v>23062080.829999998</v>
      </c>
      <c r="AT59" s="73">
        <f t="shared" si="116"/>
        <v>24112927.859999999</v>
      </c>
      <c r="AU59" s="73">
        <f t="shared" si="116"/>
        <v>26824584.369999997</v>
      </c>
      <c r="AV59" s="73">
        <f t="shared" si="116"/>
        <v>30213762.299999997</v>
      </c>
      <c r="AW59" s="73">
        <f t="shared" si="116"/>
        <v>31464106.800000001</v>
      </c>
      <c r="AX59" s="73">
        <f t="shared" si="116"/>
        <v>36149280.920000002</v>
      </c>
      <c r="AY59" s="73">
        <f t="shared" si="116"/>
        <v>39428758.420000002</v>
      </c>
      <c r="AZ59" s="73">
        <f t="shared" si="116"/>
        <v>42681030.509999998</v>
      </c>
      <c r="BA59" s="73">
        <f t="shared" si="116"/>
        <v>42082048.469999999</v>
      </c>
      <c r="BB59" s="73">
        <f t="shared" si="116"/>
        <v>43497851.670000002</v>
      </c>
      <c r="BC59" s="73">
        <f>AB59-O59</f>
        <v>47505668.170000002</v>
      </c>
      <c r="BD59" s="47"/>
    </row>
    <row r="60" spans="1:56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276">
        <f>'NECO-ELECTRIC'!AA60+'NECO-GAS'!AA60</f>
        <v>17672903</v>
      </c>
      <c r="AB60" s="45">
        <f>'NECO-ELECTRIC'!AB60+'NECO-GAS'!AB60</f>
        <v>18494998</v>
      </c>
      <c r="AC60" s="207">
        <f t="shared" si="114"/>
        <v>0.22908283719901587</v>
      </c>
      <c r="AD60" s="207">
        <f t="shared" si="114"/>
        <v>0.22306335470898445</v>
      </c>
      <c r="AE60" s="207">
        <f t="shared" si="114"/>
        <v>0.26479850387873449</v>
      </c>
      <c r="AF60" s="207">
        <f t="shared" si="114"/>
        <v>0.32622156572219263</v>
      </c>
      <c r="AG60" s="207">
        <f t="shared" si="114"/>
        <v>0.44338655699415597</v>
      </c>
      <c r="AH60" s="207">
        <f t="shared" si="114"/>
        <v>0.43996507700692905</v>
      </c>
      <c r="AI60" s="207">
        <f t="shared" si="114"/>
        <v>0.38461060123193669</v>
      </c>
      <c r="AJ60" s="207">
        <f t="shared" si="114"/>
        <v>0.30079730298188145</v>
      </c>
      <c r="AK60" s="207">
        <f t="shared" si="114"/>
        <v>0.23939911605672473</v>
      </c>
      <c r="AL60" s="207">
        <f t="shared" si="114"/>
        <v>0.21238672925307381</v>
      </c>
      <c r="AM60" s="207">
        <f t="shared" si="114"/>
        <v>0.13997917462976539</v>
      </c>
      <c r="AN60" s="207">
        <f t="shared" si="114"/>
        <v>0.25046735029013534</v>
      </c>
      <c r="AO60" s="207">
        <f t="shared" si="115"/>
        <v>0.28018763672420138</v>
      </c>
      <c r="AP60" s="239"/>
      <c r="AQ60" s="46">
        <f t="shared" si="116"/>
        <v>2692725.3500000015</v>
      </c>
      <c r="AR60" s="72">
        <f t="shared" si="116"/>
        <v>2836401.83</v>
      </c>
      <c r="AS60" s="73">
        <f t="shared" si="116"/>
        <v>3368752.6300000008</v>
      </c>
      <c r="AT60" s="73">
        <f t="shared" si="116"/>
        <v>4093674.379999999</v>
      </c>
      <c r="AU60" s="73">
        <f t="shared" si="116"/>
        <v>5531719.3499999996</v>
      </c>
      <c r="AV60" s="73">
        <f t="shared" si="116"/>
        <v>5550301.0800000001</v>
      </c>
      <c r="AW60" s="73">
        <f t="shared" si="116"/>
        <v>4894719.09</v>
      </c>
      <c r="AX60" s="73">
        <f t="shared" si="116"/>
        <v>3877021.66</v>
      </c>
      <c r="AY60" s="73">
        <f t="shared" si="116"/>
        <v>3289163.8599999994</v>
      </c>
      <c r="AZ60" s="73">
        <f t="shared" si="116"/>
        <v>2989186.3900000006</v>
      </c>
      <c r="BA60" s="73">
        <f t="shared" si="116"/>
        <v>2060640.9899999984</v>
      </c>
      <c r="BB60" s="73">
        <f t="shared" si="116"/>
        <v>3458829.5</v>
      </c>
      <c r="BC60" s="73">
        <f>AB60-O60</f>
        <v>4047898.629999999</v>
      </c>
      <c r="BD60" s="47"/>
    </row>
    <row r="61" spans="1:56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276">
        <f>'NECO-ELECTRIC'!AA61+'NECO-GAS'!AA61</f>
        <v>4881813</v>
      </c>
      <c r="AB61" s="45">
        <f>'NECO-ELECTRIC'!AB61+'NECO-GAS'!AB61</f>
        <v>5146117</v>
      </c>
      <c r="AC61" s="207">
        <f t="shared" si="114"/>
        <v>0.73273040423556868</v>
      </c>
      <c r="AD61" s="207">
        <f t="shared" si="114"/>
        <v>1.2219012736586512</v>
      </c>
      <c r="AE61" s="207">
        <f t="shared" si="114"/>
        <v>1.7910108818232804</v>
      </c>
      <c r="AF61" s="207">
        <f t="shared" si="114"/>
        <v>2.1165508622584857</v>
      </c>
      <c r="AG61" s="207">
        <f t="shared" si="114"/>
        <v>2.3199142012566973</v>
      </c>
      <c r="AH61" s="207">
        <f t="shared" si="114"/>
        <v>2.5640090796965591</v>
      </c>
      <c r="AI61" s="207">
        <f t="shared" si="114"/>
        <v>2.3379259832828723</v>
      </c>
      <c r="AJ61" s="207">
        <f t="shared" si="114"/>
        <v>1.9793200129544282</v>
      </c>
      <c r="AK61" s="207">
        <f t="shared" si="114"/>
        <v>1.8988655708856705</v>
      </c>
      <c r="AL61" s="207">
        <f t="shared" si="114"/>
        <v>1.9622803635980886</v>
      </c>
      <c r="AM61" s="207">
        <f t="shared" si="114"/>
        <v>1.9485557494210559</v>
      </c>
      <c r="AN61" s="207">
        <f t="shared" si="114"/>
        <v>1.7706219998745236</v>
      </c>
      <c r="AO61" s="207">
        <f t="shared" si="115"/>
        <v>1.6393270941866314</v>
      </c>
      <c r="AP61" s="239"/>
      <c r="AQ61" s="46">
        <f t="shared" si="116"/>
        <v>824517.08000000007</v>
      </c>
      <c r="AR61" s="72">
        <f t="shared" si="116"/>
        <v>1483098.8</v>
      </c>
      <c r="AS61" s="73">
        <f t="shared" si="116"/>
        <v>2339392.48</v>
      </c>
      <c r="AT61" s="73">
        <f t="shared" si="116"/>
        <v>2789482.26</v>
      </c>
      <c r="AU61" s="73">
        <f t="shared" si="116"/>
        <v>3088710.87</v>
      </c>
      <c r="AV61" s="73">
        <f t="shared" si="116"/>
        <v>3276642.02</v>
      </c>
      <c r="AW61" s="73">
        <f t="shared" si="116"/>
        <v>2958764.87</v>
      </c>
      <c r="AX61" s="73">
        <f t="shared" si="116"/>
        <v>2603497.5300000003</v>
      </c>
      <c r="AY61" s="73">
        <f t="shared" si="116"/>
        <v>2729373.45</v>
      </c>
      <c r="AZ61" s="73">
        <f t="shared" si="116"/>
        <v>2962726.48</v>
      </c>
      <c r="BA61" s="73">
        <f t="shared" si="116"/>
        <v>3033122.62</v>
      </c>
      <c r="BB61" s="73">
        <f t="shared" si="116"/>
        <v>3019510.91</v>
      </c>
      <c r="BC61" s="73">
        <f>AB61-O61</f>
        <v>3196333.2800000003</v>
      </c>
      <c r="BD61" s="47"/>
    </row>
    <row r="62" spans="1:56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276">
        <f>'NECO-ELECTRIC'!AA62+'NECO-GAS'!AA62</f>
        <v>2386531</v>
      </c>
      <c r="AB62" s="45">
        <f>'NECO-ELECTRIC'!AB62+'NECO-GAS'!AB62</f>
        <v>2406262</v>
      </c>
      <c r="AC62" s="207">
        <f t="shared" si="114"/>
        <v>0.38619923760509095</v>
      </c>
      <c r="AD62" s="207">
        <f t="shared" si="114"/>
        <v>1.1099792583770045</v>
      </c>
      <c r="AE62" s="207">
        <f t="shared" si="114"/>
        <v>1.9788124902616875</v>
      </c>
      <c r="AF62" s="207">
        <f t="shared" si="114"/>
        <v>2.3073724329305523</v>
      </c>
      <c r="AG62" s="207">
        <f t="shared" si="114"/>
        <v>2.2776256456309234</v>
      </c>
      <c r="AH62" s="207">
        <f t="shared" si="114"/>
        <v>2.2766896761706978</v>
      </c>
      <c r="AI62" s="207">
        <f t="shared" si="114"/>
        <v>1.7502072501933983</v>
      </c>
      <c r="AJ62" s="207">
        <f t="shared" si="114"/>
        <v>1.4855524250136252</v>
      </c>
      <c r="AK62" s="207">
        <f t="shared" si="114"/>
        <v>1.4827742766481182</v>
      </c>
      <c r="AL62" s="207">
        <f t="shared" si="114"/>
        <v>1.492996491271432</v>
      </c>
      <c r="AM62" s="207">
        <f t="shared" si="114"/>
        <v>1.3577453628904534</v>
      </c>
      <c r="AN62" s="207">
        <f t="shared" si="114"/>
        <v>1.3993602851874549</v>
      </c>
      <c r="AO62" s="207">
        <f t="shared" si="115"/>
        <v>1.0575346496085347</v>
      </c>
      <c r="AP62" s="239"/>
      <c r="AQ62" s="46">
        <f t="shared" si="116"/>
        <v>325822.82999999996</v>
      </c>
      <c r="AR62" s="72">
        <f t="shared" si="116"/>
        <v>922767.97</v>
      </c>
      <c r="AS62" s="73">
        <f t="shared" si="116"/>
        <v>1688708.23</v>
      </c>
      <c r="AT62" s="73">
        <f t="shared" si="116"/>
        <v>2030239.56</v>
      </c>
      <c r="AU62" s="73">
        <f t="shared" si="116"/>
        <v>2129077.58</v>
      </c>
      <c r="AV62" s="73">
        <f t="shared" si="116"/>
        <v>2085902.33</v>
      </c>
      <c r="AW62" s="73">
        <f t="shared" si="116"/>
        <v>1755673.69</v>
      </c>
      <c r="AX62" s="73">
        <f t="shared" si="116"/>
        <v>1456527.88</v>
      </c>
      <c r="AY62" s="73">
        <f t="shared" si="116"/>
        <v>1556638.87</v>
      </c>
      <c r="AZ62" s="73">
        <f t="shared" si="116"/>
        <v>1643018.9</v>
      </c>
      <c r="BA62" s="73">
        <f t="shared" si="116"/>
        <v>1512673.26</v>
      </c>
      <c r="BB62" s="73">
        <f t="shared" si="116"/>
        <v>1481620.7</v>
      </c>
      <c r="BC62" s="73">
        <f>AB62-O62</f>
        <v>1236774.04</v>
      </c>
      <c r="BD62" s="47"/>
    </row>
    <row r="63" spans="1:56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276">
        <f>'NECO-ELECTRIC'!AA63+'NECO-GAS'!AA63</f>
        <v>831171</v>
      </c>
      <c r="AB63" s="45">
        <f>'NECO-ELECTRIC'!AB63+'NECO-GAS'!AB63</f>
        <v>827406</v>
      </c>
      <c r="AC63" s="207">
        <f t="shared" si="114"/>
        <v>0.38652151523915385</v>
      </c>
      <c r="AD63" s="207">
        <f t="shared" si="114"/>
        <v>0.52651432064582249</v>
      </c>
      <c r="AE63" s="207">
        <f t="shared" si="114"/>
        <v>0.65400205507226172</v>
      </c>
      <c r="AF63" s="207">
        <f t="shared" si="114"/>
        <v>1.7160618792552853</v>
      </c>
      <c r="AG63" s="207">
        <f t="shared" si="114"/>
        <v>1.8148098213460919</v>
      </c>
      <c r="AH63" s="207">
        <f t="shared" si="114"/>
        <v>1.7390326714673836</v>
      </c>
      <c r="AI63" s="207">
        <f t="shared" si="114"/>
        <v>1.8531783747198753</v>
      </c>
      <c r="AJ63" s="207">
        <f t="shared" si="114"/>
        <v>1.4731613788864728</v>
      </c>
      <c r="AK63" s="207">
        <f t="shared" si="114"/>
        <v>1.6189550064427574</v>
      </c>
      <c r="AL63" s="207">
        <f t="shared" si="114"/>
        <v>1.6246138238388397</v>
      </c>
      <c r="AM63" s="207">
        <f t="shared" si="114"/>
        <v>1.6407901037131203</v>
      </c>
      <c r="AN63" s="207">
        <f t="shared" si="114"/>
        <v>2.1092127541903039</v>
      </c>
      <c r="AO63" s="207">
        <f t="shared" si="115"/>
        <v>1.5417379278922101</v>
      </c>
      <c r="AP63" s="239"/>
      <c r="AQ63" s="46">
        <f t="shared" si="116"/>
        <v>90747.560000000056</v>
      </c>
      <c r="AR63" s="72">
        <f t="shared" si="116"/>
        <v>146421</v>
      </c>
      <c r="AS63" s="73">
        <f t="shared" si="116"/>
        <v>242745.57</v>
      </c>
      <c r="AT63" s="73">
        <f t="shared" si="116"/>
        <v>516402.18</v>
      </c>
      <c r="AU63" s="73">
        <f t="shared" si="116"/>
        <v>664416.14</v>
      </c>
      <c r="AV63" s="73">
        <f t="shared" si="116"/>
        <v>826277.01</v>
      </c>
      <c r="AW63" s="73">
        <f t="shared" si="116"/>
        <v>816706.94</v>
      </c>
      <c r="AX63" s="73">
        <f t="shared" si="116"/>
        <v>698644.53</v>
      </c>
      <c r="AY63" s="73">
        <f t="shared" si="116"/>
        <v>733658.23</v>
      </c>
      <c r="AZ63" s="73">
        <f t="shared" si="116"/>
        <v>809917.04</v>
      </c>
      <c r="BA63" s="73">
        <f t="shared" si="116"/>
        <v>687983.11</v>
      </c>
      <c r="BB63" s="73">
        <f t="shared" si="116"/>
        <v>660959.92999999993</v>
      </c>
      <c r="BC63" s="73">
        <f>AB63-O63</f>
        <v>501878.33999999997</v>
      </c>
      <c r="BD63" s="47"/>
    </row>
    <row r="64" spans="1:56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S64" si="117">SUM(D59:D63)</f>
        <v>34906111.050000004</v>
      </c>
      <c r="E64" s="165">
        <f t="shared" si="117"/>
        <v>36339103.260000005</v>
      </c>
      <c r="F64" s="165">
        <f t="shared" si="117"/>
        <v>38274361.760000005</v>
      </c>
      <c r="G64" s="165">
        <f t="shared" si="117"/>
        <v>39115997.690000005</v>
      </c>
      <c r="H64" s="165">
        <f t="shared" si="117"/>
        <v>39211591.260000005</v>
      </c>
      <c r="I64" s="165">
        <f t="shared" si="117"/>
        <v>39238478.610000007</v>
      </c>
      <c r="J64" s="165">
        <f t="shared" si="117"/>
        <v>39517855.479999997</v>
      </c>
      <c r="K64" s="165">
        <f t="shared" si="117"/>
        <v>42910526.170000002</v>
      </c>
      <c r="L64" s="165">
        <f t="shared" si="117"/>
        <v>44641369.680000007</v>
      </c>
      <c r="M64" s="165">
        <f t="shared" si="117"/>
        <v>46815225.550000012</v>
      </c>
      <c r="N64" s="166">
        <f t="shared" si="117"/>
        <v>46761688.289999999</v>
      </c>
      <c r="O64" s="164">
        <f t="shared" si="117"/>
        <v>50499400.539999999</v>
      </c>
      <c r="P64" s="165">
        <f t="shared" ref="P64:R64" si="118">SUM(P59:P63)</f>
        <v>59013599</v>
      </c>
      <c r="Q64" s="165">
        <f t="shared" si="118"/>
        <v>67040783</v>
      </c>
      <c r="R64" s="165">
        <f t="shared" si="118"/>
        <v>71817088</v>
      </c>
      <c r="S64" s="165">
        <f t="shared" ref="S64:T64" si="119">SUM(S59:S63)</f>
        <v>77354506</v>
      </c>
      <c r="T64" s="165">
        <f t="shared" si="119"/>
        <v>81164476</v>
      </c>
      <c r="U64" s="165">
        <f t="shared" ref="U64:V64" si="120">SUM(U59:U63)</f>
        <v>81128450</v>
      </c>
      <c r="V64" s="165">
        <f t="shared" si="120"/>
        <v>84302828</v>
      </c>
      <c r="W64" s="165">
        <f t="shared" ref="W64" si="121">SUM(W59:W63)</f>
        <v>90648119</v>
      </c>
      <c r="X64" s="165">
        <f t="shared" ref="X64:Y64" si="122">SUM(X59:X63)</f>
        <v>95727249</v>
      </c>
      <c r="Y64" s="165">
        <f t="shared" si="122"/>
        <v>96191694</v>
      </c>
      <c r="Z64" s="284">
        <f t="shared" ref="Z64:AB64" si="123">SUM(Z59:Z63)</f>
        <v>98880461</v>
      </c>
      <c r="AA64" s="284">
        <f t="shared" ref="AA64" si="124">SUM(AA59:AA63)</f>
        <v>100178990</v>
      </c>
      <c r="AB64" s="166">
        <f t="shared" si="123"/>
        <v>106987953</v>
      </c>
      <c r="AC64" s="240">
        <f t="shared" si="114"/>
        <v>0.56348412846160389</v>
      </c>
      <c r="AD64" s="241">
        <f t="shared" si="114"/>
        <v>0.69063803514141375</v>
      </c>
      <c r="AE64" s="242">
        <f t="shared" si="114"/>
        <v>0.8448661905698327</v>
      </c>
      <c r="AF64" s="242">
        <f t="shared" si="114"/>
        <v>0.87637584789343304</v>
      </c>
      <c r="AG64" s="242">
        <f t="shared" si="114"/>
        <v>0.97756699478933806</v>
      </c>
      <c r="AH64" s="242">
        <f t="shared" si="114"/>
        <v>1.0699102839724945</v>
      </c>
      <c r="AI64" s="242">
        <f t="shared" si="114"/>
        <v>1.0675737916944681</v>
      </c>
      <c r="AJ64" s="242">
        <f t="shared" si="114"/>
        <v>1.1332844856084283</v>
      </c>
      <c r="AK64" s="242">
        <f t="shared" si="114"/>
        <v>1.1124914348725636</v>
      </c>
      <c r="AL64" s="242">
        <f t="shared" si="114"/>
        <v>1.1443618259519313</v>
      </c>
      <c r="AM64" s="242">
        <f t="shared" si="114"/>
        <v>1.0547096135906575</v>
      </c>
      <c r="AN64" s="242">
        <f t="shared" si="114"/>
        <v>1.1145613987839189</v>
      </c>
      <c r="AO64" s="242">
        <f t="shared" si="115"/>
        <v>1.118598475545389</v>
      </c>
      <c r="AP64" s="243"/>
      <c r="AQ64" s="48">
        <f t="shared" si="85"/>
        <v>18200127.639999997</v>
      </c>
      <c r="AR64" s="167">
        <f t="shared" si="117"/>
        <v>24107487.949999999</v>
      </c>
      <c r="AS64" s="168">
        <f t="shared" si="117"/>
        <v>30701679.740000002</v>
      </c>
      <c r="AT64" s="168">
        <f t="shared" ref="AT64:AU64" si="125">SUM(AT59:AT63)</f>
        <v>33542726.239999998</v>
      </c>
      <c r="AU64" s="168">
        <f t="shared" si="125"/>
        <v>38238508.309999995</v>
      </c>
      <c r="AV64" s="168">
        <f t="shared" ref="AV64:AW64" si="126">SUM(AV59:AV63)</f>
        <v>41952884.739999995</v>
      </c>
      <c r="AW64" s="168">
        <f t="shared" si="126"/>
        <v>41889971.389999993</v>
      </c>
      <c r="AX64" s="168">
        <f t="shared" ref="AX64:AY64" si="127">SUM(AX59:AX63)</f>
        <v>44784972.520000003</v>
      </c>
      <c r="AY64" s="168">
        <f t="shared" si="127"/>
        <v>47737592.829999998</v>
      </c>
      <c r="AZ64" s="168">
        <f t="shared" ref="AZ64:BA64" si="128">SUM(AZ59:AZ63)</f>
        <v>51085879.319999993</v>
      </c>
      <c r="BA64" s="168">
        <f t="shared" si="128"/>
        <v>49376468.449999988</v>
      </c>
      <c r="BB64" s="168">
        <f t="shared" ref="BB64:BC64" si="129">SUM(BB59:BB63)</f>
        <v>52118772.710000001</v>
      </c>
      <c r="BC64" s="168">
        <f t="shared" si="129"/>
        <v>56488552.460000001</v>
      </c>
      <c r="BD64" s="169"/>
    </row>
    <row r="65" spans="1:56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285"/>
      <c r="AB65" s="52"/>
      <c r="AC65" s="244"/>
      <c r="AD65" s="245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7"/>
      <c r="AQ65" s="53"/>
      <c r="AR65" s="54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6"/>
    </row>
    <row r="66" spans="1:56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276">
        <f>'NECO-ELECTRIC'!AA66+'NECO-GAS'!AA66</f>
        <v>111381183</v>
      </c>
      <c r="AB66" s="45">
        <f>'NECO-ELECTRIC'!AB66+'NECO-GAS'!AB66</f>
        <v>116394454</v>
      </c>
      <c r="AC66" s="207">
        <f t="shared" ref="AC66:AN71" si="130">IF(ISERROR((O66-C66)/C66)=TRUE,0,(O66-C66)/C66)</f>
        <v>0.5094928787059686</v>
      </c>
      <c r="AD66" s="207">
        <f t="shared" si="130"/>
        <v>0.55020193109635096</v>
      </c>
      <c r="AE66" s="207">
        <f t="shared" si="130"/>
        <v>0.72806324786421373</v>
      </c>
      <c r="AF66" s="207">
        <f t="shared" si="130"/>
        <v>0.89733587727305353</v>
      </c>
      <c r="AG66" s="207">
        <f t="shared" si="130"/>
        <v>0.84888983891917602</v>
      </c>
      <c r="AH66" s="207">
        <f t="shared" si="130"/>
        <v>0.9439114993589921</v>
      </c>
      <c r="AI66" s="207">
        <f t="shared" si="130"/>
        <v>1.0265406148296705</v>
      </c>
      <c r="AJ66" s="207">
        <f t="shared" si="130"/>
        <v>1.1245494713230288</v>
      </c>
      <c r="AK66" s="207">
        <f t="shared" si="130"/>
        <v>1.0835941189733185</v>
      </c>
      <c r="AL66" s="207">
        <f t="shared" si="130"/>
        <v>1.1607904749391833</v>
      </c>
      <c r="AM66" s="207">
        <f t="shared" si="130"/>
        <v>0.98991127485019215</v>
      </c>
      <c r="AN66" s="207">
        <f t="shared" si="130"/>
        <v>0.89928694805076725</v>
      </c>
      <c r="AO66" s="207">
        <f t="shared" ref="AO66:AO71" si="131">IF(ISERROR((AB66-O66)/O66)=TRUE,0,(AB66-O66)/O66)</f>
        <v>0.88251849341017508</v>
      </c>
      <c r="AP66" s="239"/>
      <c r="AQ66" s="46">
        <f t="shared" ref="AQ66:BB70" si="132">O66-C66</f>
        <v>20868925.360000007</v>
      </c>
      <c r="AR66" s="72">
        <f t="shared" si="132"/>
        <v>24226180.719999999</v>
      </c>
      <c r="AS66" s="73">
        <f t="shared" si="132"/>
        <v>29910431.130000003</v>
      </c>
      <c r="AT66" s="73">
        <f t="shared" si="132"/>
        <v>34287823.489999995</v>
      </c>
      <c r="AU66" s="73">
        <f t="shared" si="132"/>
        <v>32440338.420000002</v>
      </c>
      <c r="AV66" s="73">
        <f t="shared" si="132"/>
        <v>37241239.049999997</v>
      </c>
      <c r="AW66" s="73">
        <f t="shared" si="132"/>
        <v>42221376.149999999</v>
      </c>
      <c r="AX66" s="73">
        <f t="shared" si="132"/>
        <v>45747735.620000005</v>
      </c>
      <c r="AY66" s="73">
        <f t="shared" si="132"/>
        <v>46159510.039999999</v>
      </c>
      <c r="AZ66" s="73">
        <f t="shared" si="132"/>
        <v>50576815.329999998</v>
      </c>
      <c r="BA66" s="73">
        <f t="shared" si="132"/>
        <v>48231196.299999997</v>
      </c>
      <c r="BB66" s="73">
        <f t="shared" si="132"/>
        <v>50745592.739999995</v>
      </c>
      <c r="BC66" s="73">
        <f>AB66-O66</f>
        <v>54565338.159999996</v>
      </c>
      <c r="BD66" s="47"/>
    </row>
    <row r="67" spans="1:56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276">
        <f>'NECO-ELECTRIC'!AA67+'NECO-GAS'!AA67</f>
        <v>23005436</v>
      </c>
      <c r="AB67" s="45">
        <f>'NECO-ELECTRIC'!AB67+'NECO-GAS'!AB67</f>
        <v>23786745</v>
      </c>
      <c r="AC67" s="207">
        <f t="shared" si="130"/>
        <v>9.1435340455292752E-2</v>
      </c>
      <c r="AD67" s="207">
        <f t="shared" si="130"/>
        <v>6.3035251055087047E-2</v>
      </c>
      <c r="AE67" s="207">
        <f t="shared" si="130"/>
        <v>0.13592106304208867</v>
      </c>
      <c r="AF67" s="207">
        <f t="shared" si="130"/>
        <v>0.27080257126756785</v>
      </c>
      <c r="AG67" s="207">
        <f t="shared" si="130"/>
        <v>0.36164048436791063</v>
      </c>
      <c r="AH67" s="207">
        <f t="shared" si="130"/>
        <v>0.36891236896710433</v>
      </c>
      <c r="AI67" s="207">
        <f t="shared" si="130"/>
        <v>0.32833826635166646</v>
      </c>
      <c r="AJ67" s="207">
        <f t="shared" si="130"/>
        <v>0.22955981244356091</v>
      </c>
      <c r="AK67" s="207">
        <f t="shared" si="130"/>
        <v>0.16510011587128939</v>
      </c>
      <c r="AL67" s="207">
        <f t="shared" si="130"/>
        <v>0.13518189070960404</v>
      </c>
      <c r="AM67" s="207">
        <f t="shared" si="130"/>
        <v>5.9066221209427984E-2</v>
      </c>
      <c r="AN67" s="207">
        <f t="shared" si="130"/>
        <v>0.16755302081510534</v>
      </c>
      <c r="AO67" s="207">
        <f t="shared" si="131"/>
        <v>0.22056909385719584</v>
      </c>
      <c r="AP67" s="239"/>
      <c r="AQ67" s="46">
        <f t="shared" si="132"/>
        <v>1632633.5700000003</v>
      </c>
      <c r="AR67" s="72">
        <f t="shared" si="132"/>
        <v>1192774.8999999985</v>
      </c>
      <c r="AS67" s="73">
        <f t="shared" si="132"/>
        <v>2410970.7100000009</v>
      </c>
      <c r="AT67" s="73">
        <f t="shared" si="132"/>
        <v>4364969.5499999989</v>
      </c>
      <c r="AU67" s="73">
        <f t="shared" si="132"/>
        <v>5622705.7100000009</v>
      </c>
      <c r="AV67" s="73">
        <f t="shared" si="132"/>
        <v>5779160.9500000011</v>
      </c>
      <c r="AW67" s="73">
        <f t="shared" si="132"/>
        <v>5306478.2200000007</v>
      </c>
      <c r="AX67" s="73">
        <f t="shared" si="132"/>
        <v>3769566.08</v>
      </c>
      <c r="AY67" s="73">
        <f t="shared" si="132"/>
        <v>2832272.5799999982</v>
      </c>
      <c r="AZ67" s="73">
        <f t="shared" si="132"/>
        <v>2389352.6700000018</v>
      </c>
      <c r="BA67" s="73">
        <f t="shared" si="132"/>
        <v>1132831.8900000006</v>
      </c>
      <c r="BB67" s="73">
        <f t="shared" si="132"/>
        <v>3155395.7300000004</v>
      </c>
      <c r="BC67" s="73">
        <f>AB67-O67</f>
        <v>4298503.7199999988</v>
      </c>
      <c r="BD67" s="47"/>
    </row>
    <row r="68" spans="1:56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276">
        <f>'NECO-ELECTRIC'!AA68+'NECO-GAS'!AA68</f>
        <v>8980436</v>
      </c>
      <c r="AB68" s="45">
        <f>'NECO-ELECTRIC'!AB68+'NECO-GAS'!AB68</f>
        <v>9020918</v>
      </c>
      <c r="AC68" s="207">
        <f t="shared" si="130"/>
        <v>0.48439758694400475</v>
      </c>
      <c r="AD68" s="207">
        <f t="shared" si="130"/>
        <v>0.80532460608342782</v>
      </c>
      <c r="AE68" s="207">
        <f t="shared" si="130"/>
        <v>0.90432628292085027</v>
      </c>
      <c r="AF68" s="207">
        <f t="shared" si="130"/>
        <v>1.2357764211529167</v>
      </c>
      <c r="AG68" s="207">
        <f t="shared" si="130"/>
        <v>1.0058438769608571</v>
      </c>
      <c r="AH68" s="207">
        <f t="shared" si="130"/>
        <v>1.1686476341921832</v>
      </c>
      <c r="AI68" s="207">
        <f t="shared" si="130"/>
        <v>0.94087483256418714</v>
      </c>
      <c r="AJ68" s="207">
        <f t="shared" si="130"/>
        <v>0.9552898974733055</v>
      </c>
      <c r="AK68" s="207">
        <f t="shared" si="130"/>
        <v>0.86378485868869825</v>
      </c>
      <c r="AL68" s="207">
        <f t="shared" si="130"/>
        <v>0.99808896176623529</v>
      </c>
      <c r="AM68" s="207">
        <f t="shared" si="130"/>
        <v>0.81789072104323401</v>
      </c>
      <c r="AN68" s="207">
        <f t="shared" si="130"/>
        <v>0.78373798450847587</v>
      </c>
      <c r="AO68" s="207">
        <f t="shared" si="131"/>
        <v>0.47431674072736391</v>
      </c>
      <c r="AP68" s="239"/>
      <c r="AQ68" s="46">
        <f t="shared" si="132"/>
        <v>1996694.7199999997</v>
      </c>
      <c r="AR68" s="72">
        <f t="shared" si="132"/>
        <v>3629867.88</v>
      </c>
      <c r="AS68" s="73">
        <f t="shared" si="132"/>
        <v>3653166.0999999996</v>
      </c>
      <c r="AT68" s="73">
        <f t="shared" si="132"/>
        <v>4040736.91</v>
      </c>
      <c r="AU68" s="73">
        <f t="shared" si="132"/>
        <v>3546400.66</v>
      </c>
      <c r="AV68" s="73">
        <f t="shared" si="132"/>
        <v>3990033.53</v>
      </c>
      <c r="AW68" s="73">
        <f t="shared" si="132"/>
        <v>3572754.43</v>
      </c>
      <c r="AX68" s="73">
        <f t="shared" si="132"/>
        <v>3482970.8600000003</v>
      </c>
      <c r="AY68" s="73">
        <f t="shared" si="132"/>
        <v>3322300.7600000002</v>
      </c>
      <c r="AZ68" s="73">
        <f t="shared" si="132"/>
        <v>3811934.15</v>
      </c>
      <c r="BA68" s="73">
        <f t="shared" si="132"/>
        <v>3591796.75</v>
      </c>
      <c r="BB68" s="73">
        <f t="shared" si="132"/>
        <v>3840478.6399999997</v>
      </c>
      <c r="BC68" s="73">
        <f>AB68-O68</f>
        <v>2902207.04</v>
      </c>
      <c r="BD68" s="47"/>
    </row>
    <row r="69" spans="1:56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276">
        <f>'NECO-ELECTRIC'!AA69+'NECO-GAS'!AA69</f>
        <v>6634372</v>
      </c>
      <c r="AB69" s="45">
        <f>'NECO-ELECTRIC'!AB69+'NECO-GAS'!AB69</f>
        <v>6353154</v>
      </c>
      <c r="AC69" s="207">
        <f t="shared" si="130"/>
        <v>0.24803129042195626</v>
      </c>
      <c r="AD69" s="207">
        <f t="shared" si="130"/>
        <v>0.73022946153614676</v>
      </c>
      <c r="AE69" s="207">
        <f t="shared" si="130"/>
        <v>0.86380553569087315</v>
      </c>
      <c r="AF69" s="207">
        <f t="shared" si="130"/>
        <v>1.1792100532074452</v>
      </c>
      <c r="AG69" s="207">
        <f t="shared" si="130"/>
        <v>0.73595210606277917</v>
      </c>
      <c r="AH69" s="207">
        <f t="shared" si="130"/>
        <v>0.93753967985955833</v>
      </c>
      <c r="AI69" s="207">
        <f t="shared" si="130"/>
        <v>0.7341254253092212</v>
      </c>
      <c r="AJ69" s="207">
        <f t="shared" si="130"/>
        <v>0.80601592703109859</v>
      </c>
      <c r="AK69" s="207">
        <f t="shared" si="130"/>
        <v>0.65542686050539234</v>
      </c>
      <c r="AL69" s="207">
        <f t="shared" si="130"/>
        <v>0.69308873536985327</v>
      </c>
      <c r="AM69" s="207">
        <f t="shared" si="130"/>
        <v>0.74293606592846828</v>
      </c>
      <c r="AN69" s="207">
        <f t="shared" si="130"/>
        <v>0.63859488225647287</v>
      </c>
      <c r="AO69" s="207">
        <f t="shared" si="131"/>
        <v>0.19529471159123896</v>
      </c>
      <c r="AP69" s="239"/>
      <c r="AQ69" s="46">
        <f t="shared" si="132"/>
        <v>1056319.71</v>
      </c>
      <c r="AR69" s="72">
        <f t="shared" si="132"/>
        <v>3435283.6799999997</v>
      </c>
      <c r="AS69" s="73">
        <f t="shared" si="132"/>
        <v>3294276.09</v>
      </c>
      <c r="AT69" s="73">
        <f t="shared" si="132"/>
        <v>3682465.75</v>
      </c>
      <c r="AU69" s="73">
        <f t="shared" si="132"/>
        <v>2727960.17</v>
      </c>
      <c r="AV69" s="73">
        <f t="shared" si="132"/>
        <v>3025041.08</v>
      </c>
      <c r="AW69" s="73">
        <f t="shared" si="132"/>
        <v>2688527.2</v>
      </c>
      <c r="AX69" s="73">
        <f t="shared" si="132"/>
        <v>2690718.5199999996</v>
      </c>
      <c r="AY69" s="73">
        <f t="shared" si="132"/>
        <v>2572969.94</v>
      </c>
      <c r="AZ69" s="73">
        <f t="shared" si="132"/>
        <v>2723234.62</v>
      </c>
      <c r="BA69" s="73">
        <f t="shared" si="132"/>
        <v>2870407.45</v>
      </c>
      <c r="BB69" s="73">
        <f t="shared" si="132"/>
        <v>2709980.12</v>
      </c>
      <c r="BC69" s="73">
        <f>AB69-O69</f>
        <v>1038017.96</v>
      </c>
      <c r="BD69" s="47"/>
    </row>
    <row r="70" spans="1:56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276">
        <f>'NECO-ELECTRIC'!AA70+'NECO-GAS'!AA70</f>
        <v>4658694</v>
      </c>
      <c r="AB70" s="45">
        <f>'NECO-ELECTRIC'!AB70+'NECO-GAS'!AB70</f>
        <v>4442523</v>
      </c>
      <c r="AC70" s="207">
        <f t="shared" si="130"/>
        <v>0.49803061823412537</v>
      </c>
      <c r="AD70" s="207">
        <f t="shared" si="130"/>
        <v>0.32051940666081385</v>
      </c>
      <c r="AE70" s="207">
        <f t="shared" si="130"/>
        <v>0.31072040571232279</v>
      </c>
      <c r="AF70" s="207">
        <f t="shared" si="130"/>
        <v>0.98051373615213444</v>
      </c>
      <c r="AG70" s="207">
        <f t="shared" si="130"/>
        <v>1.0769040049568412</v>
      </c>
      <c r="AH70" s="207">
        <f t="shared" si="130"/>
        <v>1.7656902763279367</v>
      </c>
      <c r="AI70" s="207">
        <f t="shared" si="130"/>
        <v>0.22953303186315302</v>
      </c>
      <c r="AJ70" s="207">
        <f t="shared" si="130"/>
        <v>1.4134205203694434</v>
      </c>
      <c r="AK70" s="207">
        <f t="shared" si="130"/>
        <v>0.91299106329622381</v>
      </c>
      <c r="AL70" s="207">
        <f t="shared" si="130"/>
        <v>0.56539310495371897</v>
      </c>
      <c r="AM70" s="207">
        <f t="shared" si="130"/>
        <v>0.57001774455610399</v>
      </c>
      <c r="AN70" s="207">
        <f t="shared" si="130"/>
        <v>0.81067317565756958</v>
      </c>
      <c r="AO70" s="207">
        <f t="shared" si="131"/>
        <v>2.7943865471252098E-2</v>
      </c>
      <c r="AP70" s="239"/>
      <c r="AQ70" s="46">
        <f t="shared" si="132"/>
        <v>1436797.75</v>
      </c>
      <c r="AR70" s="72">
        <f t="shared" si="132"/>
        <v>1144941.3599999999</v>
      </c>
      <c r="AS70" s="73">
        <f t="shared" si="132"/>
        <v>898028.6799999997</v>
      </c>
      <c r="AT70" s="73">
        <f t="shared" si="132"/>
        <v>1991047.9300000002</v>
      </c>
      <c r="AU70" s="73">
        <f t="shared" si="132"/>
        <v>2949051.5199999996</v>
      </c>
      <c r="AV70" s="73">
        <f t="shared" si="132"/>
        <v>3379907.74</v>
      </c>
      <c r="AW70" s="73">
        <f t="shared" si="132"/>
        <v>737222.37000000011</v>
      </c>
      <c r="AX70" s="73">
        <f t="shared" si="132"/>
        <v>2497334.23</v>
      </c>
      <c r="AY70" s="73">
        <f t="shared" si="132"/>
        <v>2205487.4500000002</v>
      </c>
      <c r="AZ70" s="73">
        <f t="shared" si="132"/>
        <v>1866381.19</v>
      </c>
      <c r="BA70" s="73">
        <f t="shared" si="132"/>
        <v>2116593.56</v>
      </c>
      <c r="BB70" s="73">
        <f t="shared" si="132"/>
        <v>2298268.1</v>
      </c>
      <c r="BC70" s="73">
        <f>AB70-O70</f>
        <v>120766.58000000007</v>
      </c>
      <c r="BD70" s="47"/>
    </row>
    <row r="71" spans="1:56" s="150" customFormat="1" ht="15" thickBot="1" x14ac:dyDescent="0.4">
      <c r="A71" s="173"/>
      <c r="B71" s="57" t="s">
        <v>35</v>
      </c>
      <c r="C71" s="144">
        <f t="shared" ref="C71:R71" si="133">SUM(C66:C70)</f>
        <v>70081589.430000007</v>
      </c>
      <c r="D71" s="145">
        <f t="shared" si="133"/>
        <v>75737650.459999993</v>
      </c>
      <c r="E71" s="145">
        <f t="shared" si="133"/>
        <v>69563692.289999992</v>
      </c>
      <c r="F71" s="145">
        <f t="shared" si="133"/>
        <v>62752569.370000012</v>
      </c>
      <c r="G71" s="145">
        <f t="shared" si="133"/>
        <v>63733751.519999996</v>
      </c>
      <c r="H71" s="145">
        <f t="shared" si="133"/>
        <v>63674585.649999999</v>
      </c>
      <c r="I71" s="145">
        <f t="shared" si="133"/>
        <v>67962708.629999995</v>
      </c>
      <c r="J71" s="145">
        <f t="shared" si="133"/>
        <v>65852940.690000005</v>
      </c>
      <c r="K71" s="145">
        <f t="shared" si="133"/>
        <v>69940929.230000004</v>
      </c>
      <c r="L71" s="145">
        <f t="shared" si="133"/>
        <v>72295500.040000007</v>
      </c>
      <c r="M71" s="145">
        <f t="shared" si="133"/>
        <v>79870103.049999997</v>
      </c>
      <c r="N71" s="146">
        <f t="shared" si="133"/>
        <v>87239801.670000002</v>
      </c>
      <c r="O71" s="144">
        <f t="shared" si="133"/>
        <v>97072960.540000007</v>
      </c>
      <c r="P71" s="145">
        <f t="shared" si="133"/>
        <v>109366699</v>
      </c>
      <c r="Q71" s="145">
        <f t="shared" si="133"/>
        <v>109730565</v>
      </c>
      <c r="R71" s="145">
        <f t="shared" si="133"/>
        <v>111119613</v>
      </c>
      <c r="S71" s="145">
        <f t="shared" ref="S71:T71" si="134">SUM(S66:S70)</f>
        <v>111020208</v>
      </c>
      <c r="T71" s="145">
        <f t="shared" si="134"/>
        <v>117089968</v>
      </c>
      <c r="U71" s="145">
        <f t="shared" ref="U71:V71" si="135">SUM(U66:U70)</f>
        <v>122489067</v>
      </c>
      <c r="V71" s="145">
        <f t="shared" si="135"/>
        <v>124041266</v>
      </c>
      <c r="W71" s="145">
        <f t="shared" ref="W71" si="136">SUM(W66:W70)</f>
        <v>127033470</v>
      </c>
      <c r="X71" s="145">
        <f t="shared" ref="X71:Y71" si="137">SUM(X66:X70)</f>
        <v>133663218</v>
      </c>
      <c r="Y71" s="145">
        <f t="shared" si="137"/>
        <v>137812929</v>
      </c>
      <c r="Z71" s="286">
        <f t="shared" ref="Z71:AB71" si="138">SUM(Z66:Z70)</f>
        <v>149989517</v>
      </c>
      <c r="AA71" s="286">
        <f t="shared" ref="AA71" si="139">SUM(AA66:AA70)</f>
        <v>154660121</v>
      </c>
      <c r="AB71" s="146">
        <f t="shared" si="138"/>
        <v>159997794</v>
      </c>
      <c r="AC71" s="208">
        <f t="shared" si="130"/>
        <v>0.3851421083558606</v>
      </c>
      <c r="AD71" s="212">
        <f t="shared" si="130"/>
        <v>0.44402022423128662</v>
      </c>
      <c r="AE71" s="213">
        <f t="shared" si="130"/>
        <v>0.57741145398882354</v>
      </c>
      <c r="AF71" s="213">
        <f t="shared" si="130"/>
        <v>0.77075798035964915</v>
      </c>
      <c r="AG71" s="213">
        <f t="shared" si="130"/>
        <v>0.74193744055943822</v>
      </c>
      <c r="AH71" s="213">
        <f t="shared" si="130"/>
        <v>0.83888072147981074</v>
      </c>
      <c r="AI71" s="213">
        <f t="shared" si="130"/>
        <v>0.80229819365867749</v>
      </c>
      <c r="AJ71" s="213">
        <f t="shared" si="130"/>
        <v>0.88361012735815592</v>
      </c>
      <c r="AK71" s="213">
        <f t="shared" si="130"/>
        <v>0.81629657195791294</v>
      </c>
      <c r="AL71" s="213">
        <f t="shared" si="130"/>
        <v>0.84884561177453877</v>
      </c>
      <c r="AM71" s="213">
        <f t="shared" si="130"/>
        <v>0.72546326769763703</v>
      </c>
      <c r="AN71" s="213">
        <f t="shared" si="130"/>
        <v>0.71927851885039706</v>
      </c>
      <c r="AO71" s="213">
        <f t="shared" si="131"/>
        <v>0.64822204978564657</v>
      </c>
      <c r="AP71" s="214"/>
      <c r="AQ71" s="39">
        <f t="shared" ref="AQ71:AS71" si="140">SUM(AQ66:AQ70)</f>
        <v>26991371.110000007</v>
      </c>
      <c r="AR71" s="147">
        <f t="shared" si="140"/>
        <v>33629048.539999999</v>
      </c>
      <c r="AS71" s="148">
        <f t="shared" si="140"/>
        <v>40166872.710000001</v>
      </c>
      <c r="AT71" s="148">
        <f t="shared" ref="AT71:AU71" si="141">SUM(AT66:AT70)</f>
        <v>48367043.629999988</v>
      </c>
      <c r="AU71" s="148">
        <f t="shared" si="141"/>
        <v>47286456.480000004</v>
      </c>
      <c r="AV71" s="148">
        <f t="shared" ref="AV71:AW71" si="142">SUM(AV66:AV70)</f>
        <v>53415382.350000001</v>
      </c>
      <c r="AW71" s="148">
        <f t="shared" si="142"/>
        <v>54526358.369999997</v>
      </c>
      <c r="AX71" s="148">
        <f t="shared" ref="AX71:AY71" si="143">SUM(AX66:AX70)</f>
        <v>58188325.309999995</v>
      </c>
      <c r="AY71" s="148">
        <f t="shared" si="143"/>
        <v>57092540.769999996</v>
      </c>
      <c r="AZ71" s="148">
        <f t="shared" ref="AZ71:BA71" si="144">SUM(AZ66:AZ70)</f>
        <v>61367717.959999993</v>
      </c>
      <c r="BA71" s="148">
        <f t="shared" si="144"/>
        <v>57942825.950000003</v>
      </c>
      <c r="BB71" s="148">
        <f t="shared" ref="BB71:BC71" si="145">SUM(BB66:BB70)</f>
        <v>62749715.329999998</v>
      </c>
      <c r="BC71" s="148">
        <f t="shared" si="145"/>
        <v>62924833.459999993</v>
      </c>
      <c r="BD71" s="149"/>
    </row>
    <row r="72" spans="1:56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278"/>
      <c r="AB72" s="87"/>
      <c r="AC72" s="232"/>
      <c r="AD72" s="233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5"/>
      <c r="AQ72" s="88"/>
      <c r="AR72" s="89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1"/>
    </row>
    <row r="73" spans="1:56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8">
        <f>'NECO-ELECTRIC'!Y73+'NECO-GAS'!Y73</f>
        <v>301057685.16000003</v>
      </c>
      <c r="Z73" s="298">
        <f>'NECO-ELECTRIC'!Z73+'NECO-GAS'!Z73</f>
        <v>287924924.95999998</v>
      </c>
      <c r="AA73" s="298">
        <f>'NECO-ELECTRIC'!AA73+'NECO-GAS'!AA73</f>
        <v>257000561</v>
      </c>
      <c r="AB73" s="299" t="s">
        <v>145</v>
      </c>
      <c r="AC73" s="236">
        <f t="shared" ref="AC73:AI73" si="146">IF(ISERROR((O73-C73)/C73)=TRUE,0,(O73-C73)/C73)</f>
        <v>-9.0427371850622773E-2</v>
      </c>
      <c r="AD73" s="237">
        <f t="shared" si="146"/>
        <v>0.10726225511899794</v>
      </c>
      <c r="AE73" s="237">
        <f t="shared" si="146"/>
        <v>9.4430160962300391E-2</v>
      </c>
      <c r="AF73" s="237">
        <f t="shared" si="146"/>
        <v>9.263099159232932E-2</v>
      </c>
      <c r="AG73" s="237">
        <f t="shared" si="146"/>
        <v>0.16749864506486642</v>
      </c>
      <c r="AH73" s="237">
        <f t="shared" si="146"/>
        <v>0.10949424536120875</v>
      </c>
      <c r="AI73" s="237">
        <f t="shared" si="146"/>
        <v>1.825500745697262E-2</v>
      </c>
      <c r="AJ73" s="294">
        <f t="shared" ref="AJ73:AN78" si="147">IF(ISERROR((V73-J73)/J73)=TRUE,"N/A",(V73-J73)/J73)</f>
        <v>0.10798511187240016</v>
      </c>
      <c r="AK73" s="294">
        <f t="shared" si="147"/>
        <v>0.11236163361259072</v>
      </c>
      <c r="AL73" s="294">
        <f t="shared" si="147"/>
        <v>1.0712694181435809E-2</v>
      </c>
      <c r="AM73" s="294">
        <f t="shared" si="147"/>
        <v>1.9490835390354247E-2</v>
      </c>
      <c r="AN73" s="294">
        <f t="shared" si="147"/>
        <v>0.23106951423839595</v>
      </c>
      <c r="AO73" s="294" t="str">
        <f t="shared" ref="AO73:AO78" si="148">IF(ISERROR((AB73-O73)/O73)=TRUE,"N/A",(AB73-O73)/O73)</f>
        <v>N/A</v>
      </c>
      <c r="AP73" s="239"/>
      <c r="AQ73" s="95">
        <f t="shared" ref="AQ73:AW74" si="149">O73-C73</f>
        <v>-22603389.789999992</v>
      </c>
      <c r="AR73" s="116">
        <f t="shared" si="149"/>
        <v>21816376.400000006</v>
      </c>
      <c r="AS73" s="116">
        <f t="shared" si="149"/>
        <v>18686880.389999986</v>
      </c>
      <c r="AT73" s="116">
        <f t="shared" si="149"/>
        <v>18368493.379999995</v>
      </c>
      <c r="AU73" s="116">
        <f t="shared" si="149"/>
        <v>45971826.870000005</v>
      </c>
      <c r="AV73" s="116">
        <f t="shared" si="149"/>
        <v>38075220.960000038</v>
      </c>
      <c r="AW73" s="116">
        <f t="shared" si="149"/>
        <v>4849322.4100000262</v>
      </c>
      <c r="AX73" s="296">
        <f t="shared" ref="AX73:BB77" si="150">IF(ISERROR(V73-J73)=TRUE,"N/A",V73-J73)</f>
        <v>20621172.879999995</v>
      </c>
      <c r="AY73" s="296">
        <f t="shared" si="150"/>
        <v>21169227.25</v>
      </c>
      <c r="AZ73" s="296">
        <f t="shared" si="150"/>
        <v>2609399.4900000095</v>
      </c>
      <c r="BA73" s="296">
        <f t="shared" si="150"/>
        <v>5755682.7200000286</v>
      </c>
      <c r="BB73" s="296">
        <f t="shared" si="150"/>
        <v>54042986.019999981</v>
      </c>
      <c r="BC73" s="296" t="str">
        <f>IF(ISERROR(AB73-O73)=TRUE,"N/A",AB73-O73)</f>
        <v>N/A</v>
      </c>
      <c r="BD73" s="96"/>
    </row>
    <row r="74" spans="1:56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8">
        <f>'NECO-ELECTRIC'!Y74+'NECO-GAS'!Y74</f>
        <v>22967793.140000001</v>
      </c>
      <c r="Z74" s="298">
        <f>'NECO-ELECTRIC'!Z74+'NECO-GAS'!Z74</f>
        <v>22383665.789999999</v>
      </c>
      <c r="AA74" s="298">
        <f>'NECO-ELECTRIC'!AA74+'NECO-GAS'!AA74</f>
        <v>19925242</v>
      </c>
      <c r="AB74" s="299" t="s">
        <v>145</v>
      </c>
      <c r="AC74" s="236">
        <f t="shared" ref="AC74:AC78" si="151">IF(ISERROR((O74-C74)/C74)=TRUE,0,(O74-C74)/C74)</f>
        <v>-0.11072731035816188</v>
      </c>
      <c r="AD74" s="237">
        <f t="shared" ref="AD74:AI78" si="152">IF(ISERROR((P74-D74)/D74)=TRUE,0,(P74-D74)/D74)</f>
        <v>6.6358003114246167E-2</v>
      </c>
      <c r="AE74" s="237">
        <f t="shared" si="152"/>
        <v>8.248786011600838E-2</v>
      </c>
      <c r="AF74" s="237">
        <f t="shared" si="152"/>
        <v>6.7833713900154011E-2</v>
      </c>
      <c r="AG74" s="237">
        <f t="shared" si="152"/>
        <v>0.14028015105422842</v>
      </c>
      <c r="AH74" s="237">
        <f t="shared" si="152"/>
        <v>0.13997330387038209</v>
      </c>
      <c r="AI74" s="237">
        <f t="shared" si="152"/>
        <v>5.1117041681308359E-2</v>
      </c>
      <c r="AJ74" s="294">
        <f t="shared" si="147"/>
        <v>5.0763185147141454E-2</v>
      </c>
      <c r="AK74" s="294">
        <f t="shared" si="147"/>
        <v>7.0020741693089805E-2</v>
      </c>
      <c r="AL74" s="294">
        <f t="shared" si="147"/>
        <v>-9.8361484807047289E-2</v>
      </c>
      <c r="AM74" s="294">
        <f t="shared" si="147"/>
        <v>3.6198632245909849E-2</v>
      </c>
      <c r="AN74" s="294">
        <f t="shared" si="147"/>
        <v>0.2215083221806731</v>
      </c>
      <c r="AO74" s="294" t="str">
        <f t="shared" si="148"/>
        <v>N/A</v>
      </c>
      <c r="AP74" s="239"/>
      <c r="AQ74" s="95">
        <f t="shared" si="149"/>
        <v>-2338970.5600000024</v>
      </c>
      <c r="AR74" s="116">
        <f t="shared" si="149"/>
        <v>1162288.0599999987</v>
      </c>
      <c r="AS74" s="116">
        <f t="shared" si="149"/>
        <v>1367648.7099999972</v>
      </c>
      <c r="AT74" s="116">
        <f t="shared" si="149"/>
        <v>1079653.3000000007</v>
      </c>
      <c r="AU74" s="116">
        <f t="shared" si="149"/>
        <v>2894108.4800000004</v>
      </c>
      <c r="AV74" s="116">
        <f t="shared" si="149"/>
        <v>3612795.3599999994</v>
      </c>
      <c r="AW74" s="116">
        <f t="shared" si="149"/>
        <v>984391.40999999642</v>
      </c>
      <c r="AX74" s="296">
        <f t="shared" si="150"/>
        <v>730615.08000000007</v>
      </c>
      <c r="AY74" s="296">
        <f t="shared" si="150"/>
        <v>1031953.6300000008</v>
      </c>
      <c r="AZ74" s="296">
        <f t="shared" si="150"/>
        <v>-1912276.4300000034</v>
      </c>
      <c r="BA74" s="296">
        <f t="shared" si="150"/>
        <v>802358.42000000179</v>
      </c>
      <c r="BB74" s="296">
        <f t="shared" si="150"/>
        <v>4059054.0099999979</v>
      </c>
      <c r="BC74" s="296" t="str">
        <f>IF(ISERROR(AB74-O74)=TRUE,"N/A",AB74-O74)</f>
        <v>N/A</v>
      </c>
      <c r="BD74" s="96"/>
    </row>
    <row r="75" spans="1:56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8">
        <f>'NECO-ELECTRIC'!Y75+'NECO-GAS'!Y75</f>
        <v>63422442.369999997</v>
      </c>
      <c r="Z75" s="298">
        <f>'NECO-ELECTRIC'!Z75+'NECO-GAS'!Z75</f>
        <v>64430136.329999998</v>
      </c>
      <c r="AA75" s="298">
        <f>'NECO-ELECTRIC'!AA75+'NECO-GAS'!AA75</f>
        <v>62336568</v>
      </c>
      <c r="AB75" s="299" t="s">
        <v>145</v>
      </c>
      <c r="AC75" s="236">
        <f t="shared" si="151"/>
        <v>-2.6289594259122986E-2</v>
      </c>
      <c r="AD75" s="237">
        <f t="shared" si="152"/>
        <v>-4.7576374178852528E-2</v>
      </c>
      <c r="AE75" s="237">
        <f t="shared" si="152"/>
        <v>-4.7331024699059747E-2</v>
      </c>
      <c r="AF75" s="237">
        <f t="shared" si="152"/>
        <v>-8.1374527732929913E-2</v>
      </c>
      <c r="AG75" s="237">
        <f t="shared" si="152"/>
        <v>9.5064346132438769E-3</v>
      </c>
      <c r="AH75" s="237">
        <f t="shared" si="152"/>
        <v>-2.9763426153785025E-2</v>
      </c>
      <c r="AI75" s="237">
        <f t="shared" si="152"/>
        <v>-5.315492451544182E-2</v>
      </c>
      <c r="AJ75" s="294">
        <f t="shared" si="147"/>
        <v>6.243245238463753E-2</v>
      </c>
      <c r="AK75" s="294">
        <f t="shared" si="147"/>
        <v>-9.9088792391155908E-3</v>
      </c>
      <c r="AL75" s="294">
        <f t="shared" si="147"/>
        <v>-1.7547981984647566E-2</v>
      </c>
      <c r="AM75" s="294">
        <f t="shared" si="147"/>
        <v>-4.0883334238778081E-2</v>
      </c>
      <c r="AN75" s="294">
        <f t="shared" si="147"/>
        <v>0.10856286293340933</v>
      </c>
      <c r="AO75" s="294" t="str">
        <f t="shared" si="148"/>
        <v>N/A</v>
      </c>
      <c r="AP75" s="239"/>
      <c r="AQ75" s="95">
        <f t="shared" ref="AQ75:AQ84" si="153">O75-C75</f>
        <v>-1590559.8500000015</v>
      </c>
      <c r="AR75" s="116">
        <f t="shared" ref="AR75:AW77" si="154">P75-D75</f>
        <v>-2633993.4699999988</v>
      </c>
      <c r="AS75" s="116">
        <f t="shared" si="154"/>
        <v>-2445263.4299999997</v>
      </c>
      <c r="AT75" s="116">
        <f t="shared" si="154"/>
        <v>-4359354.1600000039</v>
      </c>
      <c r="AU75" s="116">
        <f t="shared" si="154"/>
        <v>561005.26999999583</v>
      </c>
      <c r="AV75" s="116">
        <f t="shared" si="154"/>
        <v>-2039553.0300000012</v>
      </c>
      <c r="AW75" s="116">
        <f t="shared" si="154"/>
        <v>-3184483.1600000039</v>
      </c>
      <c r="AX75" s="296">
        <f t="shared" si="150"/>
        <v>3170100.0399999991</v>
      </c>
      <c r="AY75" s="296">
        <f t="shared" si="150"/>
        <v>-466714.45000000298</v>
      </c>
      <c r="AZ75" s="296">
        <f t="shared" si="150"/>
        <v>-982379.6799999997</v>
      </c>
      <c r="BA75" s="296">
        <f t="shared" si="150"/>
        <v>-2703446.8300000057</v>
      </c>
      <c r="BB75" s="296">
        <f t="shared" si="150"/>
        <v>6309718.9099999964</v>
      </c>
      <c r="BC75" s="296" t="str">
        <f>IF(ISERROR(AB75-O75)=TRUE,"N/A",AB75-O75)</f>
        <v>N/A</v>
      </c>
      <c r="BD75" s="96"/>
    </row>
    <row r="76" spans="1:56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8">
        <f>'NECO-ELECTRIC'!Y76+'NECO-GAS'!Y76</f>
        <v>106077519.67</v>
      </c>
      <c r="Z76" s="298">
        <f>'NECO-ELECTRIC'!Z76+'NECO-GAS'!Z76</f>
        <v>112260014.94</v>
      </c>
      <c r="AA76" s="298">
        <f>'NECO-ELECTRIC'!AA76+'NECO-GAS'!AA76</f>
        <v>110023003</v>
      </c>
      <c r="AB76" s="299" t="s">
        <v>145</v>
      </c>
      <c r="AC76" s="236">
        <f t="shared" si="151"/>
        <v>-4.4408693086809413E-2</v>
      </c>
      <c r="AD76" s="237">
        <f t="shared" si="152"/>
        <v>-5.3530731910523516E-2</v>
      </c>
      <c r="AE76" s="237">
        <f t="shared" si="152"/>
        <v>-0.17484362853006705</v>
      </c>
      <c r="AF76" s="237">
        <f t="shared" si="152"/>
        <v>-0.12383178786242663</v>
      </c>
      <c r="AG76" s="237">
        <f t="shared" si="152"/>
        <v>-6.9830902465485636E-2</v>
      </c>
      <c r="AH76" s="237">
        <f t="shared" si="152"/>
        <v>-5.5324812566610489E-2</v>
      </c>
      <c r="AI76" s="237">
        <f t="shared" si="152"/>
        <v>-0.10309915133279612</v>
      </c>
      <c r="AJ76" s="294">
        <f t="shared" si="147"/>
        <v>-1.3623174149765995E-2</v>
      </c>
      <c r="AK76" s="294">
        <f t="shared" si="147"/>
        <v>-6.634304152200117E-2</v>
      </c>
      <c r="AL76" s="294">
        <f t="shared" si="147"/>
        <v>-4.5395774075873398E-2</v>
      </c>
      <c r="AM76" s="294">
        <f t="shared" si="147"/>
        <v>-0.14293057462270237</v>
      </c>
      <c r="AN76" s="294">
        <f t="shared" si="147"/>
        <v>5.1027791219135595E-2</v>
      </c>
      <c r="AO76" s="294" t="str">
        <f t="shared" si="148"/>
        <v>N/A</v>
      </c>
      <c r="AP76" s="239"/>
      <c r="AQ76" s="95">
        <f t="shared" si="153"/>
        <v>-4895008.5699999928</v>
      </c>
      <c r="AR76" s="116">
        <f t="shared" si="154"/>
        <v>-5418526.150000006</v>
      </c>
      <c r="AS76" s="116">
        <f t="shared" si="154"/>
        <v>-18029681.840000004</v>
      </c>
      <c r="AT76" s="116">
        <f t="shared" si="154"/>
        <v>-12607715.910000011</v>
      </c>
      <c r="AU76" s="116">
        <f t="shared" si="154"/>
        <v>-8153727.9299999923</v>
      </c>
      <c r="AV76" s="116">
        <f t="shared" si="154"/>
        <v>-7400402.650000006</v>
      </c>
      <c r="AW76" s="116">
        <f t="shared" si="154"/>
        <v>-12047258.680000007</v>
      </c>
      <c r="AX76" s="296">
        <f t="shared" si="150"/>
        <v>-1382736.75</v>
      </c>
      <c r="AY76" s="296">
        <f t="shared" si="150"/>
        <v>-6286303.2100000083</v>
      </c>
      <c r="AZ76" s="296">
        <f t="shared" si="150"/>
        <v>-4900080.3299999982</v>
      </c>
      <c r="BA76" s="296">
        <f t="shared" si="150"/>
        <v>-17690189.840000004</v>
      </c>
      <c r="BB76" s="296">
        <f t="shared" si="150"/>
        <v>5450265.5900000036</v>
      </c>
      <c r="BC76" s="296" t="str">
        <f>IF(ISERROR(AB76-O76)=TRUE,"N/A",AB76-O76)</f>
        <v>N/A</v>
      </c>
      <c r="BD76" s="96"/>
    </row>
    <row r="77" spans="1:56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8">
        <f>'NECO-ELECTRIC'!Y77+'NECO-GAS'!Y77</f>
        <v>200434941.80000001</v>
      </c>
      <c r="Z77" s="298">
        <f>'NECO-ELECTRIC'!Z77+'NECO-GAS'!Z77</f>
        <v>200301032.35999998</v>
      </c>
      <c r="AA77" s="298">
        <f>'NECO-ELECTRIC'!AA77+'NECO-GAS'!AA77</f>
        <v>201855897</v>
      </c>
      <c r="AB77" s="299" t="s">
        <v>145</v>
      </c>
      <c r="AC77" s="236">
        <f t="shared" si="151"/>
        <v>3.3257505728383305E-2</v>
      </c>
      <c r="AD77" s="237">
        <f t="shared" si="152"/>
        <v>-3.8071964435174466E-2</v>
      </c>
      <c r="AE77" s="237">
        <f t="shared" si="152"/>
        <v>2.160222549539078E-2</v>
      </c>
      <c r="AF77" s="237">
        <f t="shared" si="152"/>
        <v>-7.5952037780550033E-3</v>
      </c>
      <c r="AG77" s="237">
        <f t="shared" si="152"/>
        <v>-7.996903560519858E-2</v>
      </c>
      <c r="AH77" s="237">
        <f t="shared" si="152"/>
        <v>-0.12614130980894123</v>
      </c>
      <c r="AI77" s="237">
        <f t="shared" si="152"/>
        <v>-8.3998192705035737E-2</v>
      </c>
      <c r="AJ77" s="294">
        <f t="shared" si="147"/>
        <v>-1.2511522012543078E-2</v>
      </c>
      <c r="AK77" s="294">
        <f t="shared" si="147"/>
        <v>-0.10338847558833024</v>
      </c>
      <c r="AL77" s="294">
        <f t="shared" si="147"/>
        <v>-2.9786173884946095E-2</v>
      </c>
      <c r="AM77" s="294">
        <f t="shared" si="147"/>
        <v>0.93192932903632142</v>
      </c>
      <c r="AN77" s="294">
        <f t="shared" si="147"/>
        <v>-9.782430653805467E-2</v>
      </c>
      <c r="AO77" s="294" t="str">
        <f t="shared" si="148"/>
        <v>N/A</v>
      </c>
      <c r="AP77" s="239"/>
      <c r="AQ77" s="95">
        <f t="shared" si="153"/>
        <v>6912606.6200000346</v>
      </c>
      <c r="AR77" s="116">
        <f t="shared" si="154"/>
        <v>-8196545.4900000095</v>
      </c>
      <c r="AS77" s="116">
        <f t="shared" si="154"/>
        <v>4114031.1200000048</v>
      </c>
      <c r="AT77" s="116">
        <f t="shared" si="154"/>
        <v>-1476073.5200000107</v>
      </c>
      <c r="AU77" s="116">
        <f t="shared" si="154"/>
        <v>-17684265.069999993</v>
      </c>
      <c r="AV77" s="116">
        <f t="shared" si="154"/>
        <v>-30352555.219999999</v>
      </c>
      <c r="AW77" s="116">
        <f t="shared" si="154"/>
        <v>-18006488.930000007</v>
      </c>
      <c r="AX77" s="296">
        <f t="shared" si="150"/>
        <v>-2388377.1299999952</v>
      </c>
      <c r="AY77" s="296">
        <f t="shared" si="150"/>
        <v>-20404129.599999994</v>
      </c>
      <c r="AZ77" s="296">
        <f t="shared" si="150"/>
        <v>-6063622.0199999809</v>
      </c>
      <c r="BA77" s="296">
        <f t="shared" si="150"/>
        <v>96686352.87000002</v>
      </c>
      <c r="BB77" s="296">
        <f t="shared" si="150"/>
        <v>-21718950.900000006</v>
      </c>
      <c r="BC77" s="296" t="str">
        <f>IF(ISERROR(AB77-O77)=TRUE,"N/A",AB77-O77)</f>
        <v>N/A</v>
      </c>
      <c r="BD77" s="96"/>
    </row>
    <row r="78" spans="1:56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55">SUM(D73:D77)</f>
        <v>592785313.74000001</v>
      </c>
      <c r="E78" s="159">
        <f t="shared" si="155"/>
        <v>559697706.73000002</v>
      </c>
      <c r="F78" s="159">
        <f t="shared" si="155"/>
        <v>563941240.91000009</v>
      </c>
      <c r="G78" s="159">
        <f t="shared" si="155"/>
        <v>692007820.33999991</v>
      </c>
      <c r="H78" s="159">
        <f t="shared" si="155"/>
        <v>816459518.86999989</v>
      </c>
      <c r="I78" s="159">
        <f t="shared" si="155"/>
        <v>676029239.82000005</v>
      </c>
      <c r="J78" s="159">
        <f t="shared" si="155"/>
        <v>548525284.87000012</v>
      </c>
      <c r="K78" s="159">
        <f t="shared" si="155"/>
        <v>542349613.06999993</v>
      </c>
      <c r="L78" s="159">
        <f t="shared" si="155"/>
        <v>630516966.13999999</v>
      </c>
      <c r="M78" s="159">
        <f t="shared" si="155"/>
        <v>611109624.79999995</v>
      </c>
      <c r="N78" s="160">
        <f t="shared" si="155"/>
        <v>639156700.75</v>
      </c>
      <c r="O78" s="158">
        <f t="shared" si="155"/>
        <v>625149073.34000003</v>
      </c>
      <c r="P78" s="159">
        <f t="shared" si="155"/>
        <v>599514913.09000003</v>
      </c>
      <c r="Q78" s="159">
        <f t="shared" si="155"/>
        <v>563391321.68000007</v>
      </c>
      <c r="R78" s="159">
        <f t="shared" ref="R78:S78" si="156">SUM(R73:R77)</f>
        <v>564946244</v>
      </c>
      <c r="S78" s="159">
        <f t="shared" si="156"/>
        <v>715596767.96000004</v>
      </c>
      <c r="T78" s="159">
        <f t="shared" ref="T78:U78" si="157">SUM(T73:T77)</f>
        <v>818355024.28999996</v>
      </c>
      <c r="U78" s="159">
        <f t="shared" si="157"/>
        <v>648624722.87</v>
      </c>
      <c r="V78" s="263">
        <f t="shared" ref="V78:W78" si="158">SUM(V73:V77)</f>
        <v>569276058.99000001</v>
      </c>
      <c r="W78" s="263">
        <f t="shared" si="158"/>
        <v>537393646.68999994</v>
      </c>
      <c r="X78" s="263">
        <f t="shared" ref="X78:Y78" si="159">SUM(X73:X77)</f>
        <v>619268007.17000008</v>
      </c>
      <c r="Y78" s="263">
        <f t="shared" si="159"/>
        <v>693960382.1400001</v>
      </c>
      <c r="Z78" s="263">
        <f t="shared" ref="Z78:AA78" si="160">SUM(Z73:Z77)</f>
        <v>687299774.38</v>
      </c>
      <c r="AA78" s="263">
        <f t="shared" si="160"/>
        <v>651141271</v>
      </c>
      <c r="AB78" s="300" t="s">
        <v>145</v>
      </c>
      <c r="AC78" s="240">
        <f t="shared" si="151"/>
        <v>-3.7735363551068005E-2</v>
      </c>
      <c r="AD78" s="241">
        <f t="shared" si="152"/>
        <v>1.1352506875620194E-2</v>
      </c>
      <c r="AE78" s="241">
        <f t="shared" si="152"/>
        <v>6.5993033481944558E-3</v>
      </c>
      <c r="AF78" s="241">
        <f t="shared" si="152"/>
        <v>1.7821060371080461E-3</v>
      </c>
      <c r="AG78" s="241">
        <f t="shared" si="152"/>
        <v>3.4087689368033892E-2</v>
      </c>
      <c r="AH78" s="241">
        <f t="shared" si="152"/>
        <v>2.3216159236204418E-3</v>
      </c>
      <c r="AI78" s="241">
        <f t="shared" si="152"/>
        <v>-4.0537472842590051E-2</v>
      </c>
      <c r="AJ78" s="295">
        <f t="shared" si="147"/>
        <v>3.7830114112092014E-2</v>
      </c>
      <c r="AK78" s="295">
        <f t="shared" si="147"/>
        <v>-9.137955039640341E-3</v>
      </c>
      <c r="AL78" s="295">
        <f t="shared" si="147"/>
        <v>-1.7840850562460823E-2</v>
      </c>
      <c r="AM78" s="295">
        <f t="shared" si="147"/>
        <v>0.13557429629277237</v>
      </c>
      <c r="AN78" s="295">
        <f t="shared" si="147"/>
        <v>7.5322802019454529E-2</v>
      </c>
      <c r="AO78" s="295" t="str">
        <f t="shared" si="148"/>
        <v>N/A</v>
      </c>
      <c r="AP78" s="243"/>
      <c r="AQ78" s="97">
        <f t="shared" ref="AQ78:AS85" si="161">SUM(AQ73:AQ77)</f>
        <v>-24515322.149999954</v>
      </c>
      <c r="AR78" s="155">
        <f t="shared" si="161"/>
        <v>6729599.3499999903</v>
      </c>
      <c r="AS78" s="155">
        <f t="shared" si="161"/>
        <v>3693614.9499999844</v>
      </c>
      <c r="AT78" s="155">
        <f t="shared" ref="AT78:AU78" si="162">SUM(AT73:AT77)</f>
        <v>1005003.08999997</v>
      </c>
      <c r="AU78" s="155">
        <f t="shared" si="162"/>
        <v>23588947.62000002</v>
      </c>
      <c r="AV78" s="155">
        <f t="shared" ref="AV78:AW78" si="163">SUM(AV73:AV77)</f>
        <v>1895505.4200000316</v>
      </c>
      <c r="AW78" s="155">
        <f t="shared" si="163"/>
        <v>-27404516.949999996</v>
      </c>
      <c r="AX78" s="297">
        <f t="shared" ref="AX78:BC78" si="164">IF(AX77="N/A","N/A",SUM(AX73:AX77))</f>
        <v>20750774.119999997</v>
      </c>
      <c r="AY78" s="297">
        <f t="shared" si="164"/>
        <v>-4955966.3800000027</v>
      </c>
      <c r="AZ78" s="297">
        <f t="shared" si="164"/>
        <v>-11248958.969999973</v>
      </c>
      <c r="BA78" s="297">
        <f t="shared" si="164"/>
        <v>82850757.340000033</v>
      </c>
      <c r="BB78" s="297">
        <f t="shared" si="164"/>
        <v>48143073.629999965</v>
      </c>
      <c r="BC78" s="297" t="str">
        <f t="shared" si="164"/>
        <v>N/A</v>
      </c>
      <c r="BD78" s="163"/>
    </row>
    <row r="79" spans="1:56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285"/>
      <c r="AB79" s="52"/>
      <c r="AC79" s="244"/>
      <c r="AD79" s="245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7"/>
      <c r="AQ79" s="53"/>
      <c r="AR79" s="54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6"/>
    </row>
    <row r="80" spans="1:56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65">D94-D87</f>
        <v>63446326.799999997</v>
      </c>
      <c r="E80" s="114">
        <f t="shared" si="165"/>
        <v>56480258.689999998</v>
      </c>
      <c r="F80" s="114">
        <f t="shared" si="165"/>
        <v>49549105.670000002</v>
      </c>
      <c r="G80" s="114">
        <f t="shared" si="165"/>
        <v>66513964.099999994</v>
      </c>
      <c r="H80" s="114">
        <f t="shared" si="165"/>
        <v>73756186.170000002</v>
      </c>
      <c r="I80" s="114">
        <f t="shared" si="165"/>
        <v>61142720.060000002</v>
      </c>
      <c r="J80" s="114">
        <f t="shared" si="165"/>
        <v>58648425.109999999</v>
      </c>
      <c r="K80" s="114">
        <f t="shared" si="165"/>
        <v>55155205.150000006</v>
      </c>
      <c r="L80" s="114">
        <f t="shared" si="165"/>
        <v>82178103.019999996</v>
      </c>
      <c r="M80" s="114">
        <f t="shared" si="165"/>
        <v>102204275.78999999</v>
      </c>
      <c r="N80" s="115">
        <f t="shared" si="165"/>
        <v>77413039.180000007</v>
      </c>
      <c r="O80" s="267">
        <f t="shared" si="165"/>
        <v>79921737.659999996</v>
      </c>
      <c r="P80" s="266">
        <f t="shared" si="165"/>
        <v>72969145.609999999</v>
      </c>
      <c r="Q80" s="268">
        <f t="shared" si="165"/>
        <v>68517722.640000001</v>
      </c>
      <c r="R80" s="266">
        <f t="shared" ref="R80:U80" si="166">R94-R87</f>
        <v>55814230.609999999</v>
      </c>
      <c r="S80" s="266">
        <f t="shared" si="166"/>
        <v>84141583.919999987</v>
      </c>
      <c r="T80" s="266">
        <f t="shared" si="166"/>
        <v>86849020.599999994</v>
      </c>
      <c r="U80" s="266">
        <f t="shared" si="166"/>
        <v>69194888.849999994</v>
      </c>
      <c r="V80" s="266">
        <f t="shared" ref="V80:W80" si="167">V94-V87</f>
        <v>61204822</v>
      </c>
      <c r="W80" s="266">
        <f t="shared" si="167"/>
        <v>61603909.490000002</v>
      </c>
      <c r="X80" s="266">
        <f t="shared" ref="X80:Y80" si="168">X94-X87</f>
        <v>86434061.900000006</v>
      </c>
      <c r="Y80" s="266">
        <f t="shared" si="168"/>
        <v>106034210.69</v>
      </c>
      <c r="Z80" s="302">
        <f t="shared" ref="Z80:AB80" si="169">Z94-Z87</f>
        <v>100138301</v>
      </c>
      <c r="AA80" s="302">
        <f t="shared" ref="AA80" si="170">AA94-AA87</f>
        <v>99414592.950000003</v>
      </c>
      <c r="AB80" s="115">
        <f t="shared" si="169"/>
        <v>57817570</v>
      </c>
      <c r="AC80" s="236">
        <f t="shared" ref="AC80:AN80" si="171">IF(ISERROR((O80-C80)/C80)=TRUE,0,(O80-C80)/C80)</f>
        <v>6.7573697863658718E-3</v>
      </c>
      <c r="AD80" s="237">
        <f t="shared" si="171"/>
        <v>0.1500925158365512</v>
      </c>
      <c r="AE80" s="238">
        <f t="shared" si="171"/>
        <v>0.213126926632354</v>
      </c>
      <c r="AF80" s="238">
        <f t="shared" si="171"/>
        <v>0.12644274513703846</v>
      </c>
      <c r="AG80" s="238">
        <f t="shared" si="171"/>
        <v>0.26502133888002616</v>
      </c>
      <c r="AH80" s="238">
        <f t="shared" si="171"/>
        <v>0.17751506836080747</v>
      </c>
      <c r="AI80" s="238">
        <f t="shared" si="171"/>
        <v>0.13169464462978278</v>
      </c>
      <c r="AJ80" s="238">
        <f t="shared" si="171"/>
        <v>4.3588500206190796E-2</v>
      </c>
      <c r="AK80" s="238">
        <f t="shared" si="171"/>
        <v>0.11691923404984371</v>
      </c>
      <c r="AL80" s="238">
        <f t="shared" si="171"/>
        <v>5.1789451491283771E-2</v>
      </c>
      <c r="AM80" s="238">
        <f t="shared" si="171"/>
        <v>3.7473333384499555E-2</v>
      </c>
      <c r="AN80" s="238">
        <f t="shared" si="171"/>
        <v>0.2935585795457461</v>
      </c>
      <c r="AO80" s="238">
        <f t="shared" ref="AO80:AO85" si="172">IF(ISERROR((AB80-O80)/O80)=TRUE,0,(AB80-O80)/O80)</f>
        <v>-0.276572661045418</v>
      </c>
      <c r="AP80" s="206"/>
      <c r="AQ80" s="38">
        <f t="shared" ref="AQ80:BB80" si="173">O80-C80</f>
        <v>536435.84000000358</v>
      </c>
      <c r="AR80" s="116">
        <f t="shared" si="173"/>
        <v>9522818.8100000024</v>
      </c>
      <c r="AS80" s="117">
        <f t="shared" si="173"/>
        <v>12037463.950000003</v>
      </c>
      <c r="AT80" s="117">
        <f t="shared" si="173"/>
        <v>6265124.9399999976</v>
      </c>
      <c r="AU80" s="117">
        <f t="shared" si="173"/>
        <v>17627619.819999993</v>
      </c>
      <c r="AV80" s="117">
        <f t="shared" si="173"/>
        <v>13092834.429999992</v>
      </c>
      <c r="AW80" s="117">
        <f t="shared" si="173"/>
        <v>8052168.7899999917</v>
      </c>
      <c r="AX80" s="117">
        <f t="shared" si="173"/>
        <v>2556396.8900000006</v>
      </c>
      <c r="AY80" s="117">
        <f t="shared" si="173"/>
        <v>6448704.3399999961</v>
      </c>
      <c r="AZ80" s="117">
        <f t="shared" si="173"/>
        <v>4255958.8800000101</v>
      </c>
      <c r="BA80" s="117">
        <f t="shared" si="173"/>
        <v>3829934.900000006</v>
      </c>
      <c r="BB80" s="117">
        <f t="shared" si="173"/>
        <v>22725261.819999993</v>
      </c>
      <c r="BC80" s="117">
        <f>AB80-O80</f>
        <v>-22104167.659999996</v>
      </c>
      <c r="BD80" s="118"/>
    </row>
    <row r="81" spans="1:56" s="41" customFormat="1" x14ac:dyDescent="0.35">
      <c r="A81" s="172"/>
      <c r="B81" s="42" t="s">
        <v>31</v>
      </c>
      <c r="C81" s="113">
        <f t="shared" ref="C81:Q84" si="174">C95-C88</f>
        <v>7002594.0600000005</v>
      </c>
      <c r="D81" s="114">
        <f t="shared" si="174"/>
        <v>4743494.32</v>
      </c>
      <c r="E81" s="114">
        <f t="shared" si="174"/>
        <v>3884361.1</v>
      </c>
      <c r="F81" s="114">
        <f t="shared" si="174"/>
        <v>3364875</v>
      </c>
      <c r="G81" s="114">
        <f t="shared" si="174"/>
        <v>3988077.68</v>
      </c>
      <c r="H81" s="114">
        <f t="shared" si="174"/>
        <v>4371286.84</v>
      </c>
      <c r="I81" s="114">
        <f t="shared" si="174"/>
        <v>3722652.65</v>
      </c>
      <c r="J81" s="114">
        <f t="shared" si="174"/>
        <v>3779840.8899999997</v>
      </c>
      <c r="K81" s="114">
        <f t="shared" si="174"/>
        <v>3988721.16</v>
      </c>
      <c r="L81" s="114">
        <f t="shared" si="174"/>
        <v>5570247.9100000001</v>
      </c>
      <c r="M81" s="114">
        <f t="shared" si="174"/>
        <v>6313906.9199999999</v>
      </c>
      <c r="N81" s="115">
        <f t="shared" si="174"/>
        <v>4977926.33</v>
      </c>
      <c r="O81" s="267">
        <f t="shared" si="174"/>
        <v>4342470.4000000004</v>
      </c>
      <c r="P81" s="266">
        <f t="shared" si="174"/>
        <v>4131649.96</v>
      </c>
      <c r="Q81" s="268">
        <f t="shared" si="174"/>
        <v>3665295.7300000004</v>
      </c>
      <c r="R81" s="266">
        <f t="shared" ref="R81:U81" si="175">R95-R88</f>
        <v>3256430.82</v>
      </c>
      <c r="S81" s="266">
        <f t="shared" si="175"/>
        <v>4395166.53</v>
      </c>
      <c r="T81" s="266">
        <f t="shared" si="175"/>
        <v>4541439.12</v>
      </c>
      <c r="U81" s="266">
        <f t="shared" si="175"/>
        <v>3825237.37</v>
      </c>
      <c r="V81" s="266">
        <f t="shared" ref="V81:W81" si="176">V95-V88</f>
        <v>2934290</v>
      </c>
      <c r="W81" s="266">
        <f t="shared" si="176"/>
        <v>3162695.58</v>
      </c>
      <c r="X81" s="266">
        <f t="shared" ref="X81:Y81" si="177">X95-X88</f>
        <v>4188159.83</v>
      </c>
      <c r="Y81" s="266">
        <f t="shared" si="177"/>
        <v>5508944.3100000005</v>
      </c>
      <c r="Z81" s="302">
        <f t="shared" ref="Z81:AB81" si="178">Z95-Z88</f>
        <v>5249121</v>
      </c>
      <c r="AA81" s="302">
        <f t="shared" ref="AA81" si="179">AA95-AA88</f>
        <v>5130121.55</v>
      </c>
      <c r="AB81" s="115">
        <f t="shared" si="178"/>
        <v>3267705</v>
      </c>
      <c r="AC81" s="236">
        <f t="shared" ref="AC81:AC85" si="180">IF(ISERROR((O81-C81)/C81)=TRUE,0,(O81-C81)/C81)</f>
        <v>-0.37987689093604265</v>
      </c>
      <c r="AD81" s="237">
        <f t="shared" ref="AD81:AN85" si="181">IF(ISERROR((P81-D81)/D81)=TRUE,0,(P81-D81)/D81)</f>
        <v>-0.12898600034583793</v>
      </c>
      <c r="AE81" s="238">
        <f t="shared" si="181"/>
        <v>-5.6396757242780454E-2</v>
      </c>
      <c r="AF81" s="238">
        <f t="shared" si="181"/>
        <v>-3.2228293770199534E-2</v>
      </c>
      <c r="AG81" s="238">
        <f t="shared" si="181"/>
        <v>0.10207645955381693</v>
      </c>
      <c r="AH81" s="238">
        <f t="shared" si="181"/>
        <v>3.8924986217559743E-2</v>
      </c>
      <c r="AI81" s="238">
        <f t="shared" si="181"/>
        <v>2.7556887425422356E-2</v>
      </c>
      <c r="AJ81" s="238">
        <f t="shared" si="181"/>
        <v>-0.22370012775855222</v>
      </c>
      <c r="AK81" s="238">
        <f t="shared" si="181"/>
        <v>-0.20709032967348362</v>
      </c>
      <c r="AL81" s="238">
        <f t="shared" si="181"/>
        <v>-0.24811967121226389</v>
      </c>
      <c r="AM81" s="238">
        <f t="shared" si="181"/>
        <v>-0.12749041444532405</v>
      </c>
      <c r="AN81" s="238">
        <f t="shared" si="181"/>
        <v>5.4479446263721608E-2</v>
      </c>
      <c r="AO81" s="238">
        <f t="shared" si="172"/>
        <v>-0.24750091560785314</v>
      </c>
      <c r="AP81" s="206"/>
      <c r="AQ81" s="38">
        <f t="shared" si="153"/>
        <v>-2660123.66</v>
      </c>
      <c r="AR81" s="116">
        <f t="shared" ref="AR81:BB84" si="182">P81-D81</f>
        <v>-611844.36000000034</v>
      </c>
      <c r="AS81" s="117">
        <f t="shared" si="182"/>
        <v>-219065.36999999965</v>
      </c>
      <c r="AT81" s="117">
        <f t="shared" si="182"/>
        <v>-108444.18000000017</v>
      </c>
      <c r="AU81" s="117">
        <f t="shared" si="182"/>
        <v>407088.85000000009</v>
      </c>
      <c r="AV81" s="117">
        <f t="shared" si="182"/>
        <v>170152.28000000026</v>
      </c>
      <c r="AW81" s="117">
        <f t="shared" si="182"/>
        <v>102584.7200000002</v>
      </c>
      <c r="AX81" s="117">
        <f t="shared" si="182"/>
        <v>-845550.88999999966</v>
      </c>
      <c r="AY81" s="117">
        <f t="shared" si="182"/>
        <v>-826025.58000000007</v>
      </c>
      <c r="AZ81" s="117">
        <f t="shared" si="182"/>
        <v>-1382088.08</v>
      </c>
      <c r="BA81" s="117">
        <f t="shared" si="182"/>
        <v>-804962.6099999994</v>
      </c>
      <c r="BB81" s="117">
        <f t="shared" si="182"/>
        <v>271194.66999999993</v>
      </c>
      <c r="BC81" s="117">
        <f>AB81-O81</f>
        <v>-1074765.4000000004</v>
      </c>
      <c r="BD81" s="118"/>
    </row>
    <row r="82" spans="1:56" s="41" customFormat="1" x14ac:dyDescent="0.35">
      <c r="A82" s="172"/>
      <c r="B82" s="42" t="s">
        <v>32</v>
      </c>
      <c r="C82" s="113">
        <f t="shared" si="174"/>
        <v>15744904.050000001</v>
      </c>
      <c r="D82" s="114">
        <f t="shared" si="174"/>
        <v>12768911.220000001</v>
      </c>
      <c r="E82" s="114">
        <f t="shared" si="174"/>
        <v>10960820.25</v>
      </c>
      <c r="F82" s="114">
        <f t="shared" si="174"/>
        <v>9911362.6900000013</v>
      </c>
      <c r="G82" s="114">
        <f t="shared" si="174"/>
        <v>12000911.5</v>
      </c>
      <c r="H82" s="114">
        <f t="shared" si="174"/>
        <v>12741549.710000001</v>
      </c>
      <c r="I82" s="114">
        <f t="shared" si="174"/>
        <v>11547542.800000001</v>
      </c>
      <c r="J82" s="114">
        <f t="shared" si="174"/>
        <v>11379431.93</v>
      </c>
      <c r="K82" s="114">
        <f t="shared" si="174"/>
        <v>11242666.32</v>
      </c>
      <c r="L82" s="114">
        <f t="shared" si="174"/>
        <v>15097666.09</v>
      </c>
      <c r="M82" s="114">
        <f t="shared" si="174"/>
        <v>17897311.91</v>
      </c>
      <c r="N82" s="115">
        <f t="shared" si="174"/>
        <v>15355596.27</v>
      </c>
      <c r="O82" s="267">
        <f t="shared" si="174"/>
        <v>14849807.460000001</v>
      </c>
      <c r="P82" s="266">
        <f t="shared" si="174"/>
        <v>12516875.870000001</v>
      </c>
      <c r="Q82" s="268">
        <f t="shared" si="174"/>
        <v>10732077.67</v>
      </c>
      <c r="R82" s="266">
        <f t="shared" ref="R82:U82" si="183">R96-R89</f>
        <v>9480926.7699999996</v>
      </c>
      <c r="S82" s="266">
        <f t="shared" si="183"/>
        <v>12622137.27</v>
      </c>
      <c r="T82" s="266">
        <f t="shared" si="183"/>
        <v>13523034.4</v>
      </c>
      <c r="U82" s="266">
        <f t="shared" si="183"/>
        <v>12607261.68</v>
      </c>
      <c r="V82" s="266">
        <f t="shared" ref="V82:W82" si="184">V96-V89</f>
        <v>11873866</v>
      </c>
      <c r="W82" s="266">
        <f t="shared" si="184"/>
        <v>10743240.630000001</v>
      </c>
      <c r="X82" s="266">
        <f t="shared" ref="X82:Y82" si="185">X96-X89</f>
        <v>14672835.42</v>
      </c>
      <c r="Y82" s="266">
        <f t="shared" si="185"/>
        <v>17301519.23</v>
      </c>
      <c r="Z82" s="302">
        <f t="shared" ref="Z82:AB82" si="186">Z96-Z89</f>
        <v>17683244</v>
      </c>
      <c r="AA82" s="302">
        <f t="shared" ref="AA82" si="187">AA96-AA89</f>
        <v>17770847.59</v>
      </c>
      <c r="AB82" s="115">
        <f t="shared" si="186"/>
        <v>10340312</v>
      </c>
      <c r="AC82" s="236">
        <f t="shared" si="180"/>
        <v>-5.6849923451899334E-2</v>
      </c>
      <c r="AD82" s="237">
        <f t="shared" si="181"/>
        <v>-1.973820207984809E-2</v>
      </c>
      <c r="AE82" s="238">
        <f t="shared" si="181"/>
        <v>-2.0869111506504275E-2</v>
      </c>
      <c r="AF82" s="238">
        <f t="shared" si="181"/>
        <v>-4.3428530814868374E-2</v>
      </c>
      <c r="AG82" s="238">
        <f t="shared" si="181"/>
        <v>5.1764882192490091E-2</v>
      </c>
      <c r="AH82" s="238">
        <f t="shared" si="181"/>
        <v>6.1333566778510762E-2</v>
      </c>
      <c r="AI82" s="238">
        <f t="shared" si="181"/>
        <v>9.1770075968023168E-2</v>
      </c>
      <c r="AJ82" s="238">
        <f t="shared" si="181"/>
        <v>4.3449802506969282E-2</v>
      </c>
      <c r="AK82" s="238">
        <f t="shared" si="181"/>
        <v>-4.4422352828488061E-2</v>
      </c>
      <c r="AL82" s="238">
        <f t="shared" si="181"/>
        <v>-2.8138830695254826E-2</v>
      </c>
      <c r="AM82" s="238">
        <f t="shared" si="181"/>
        <v>-3.3289506435159384E-2</v>
      </c>
      <c r="AN82" s="238">
        <f t="shared" si="181"/>
        <v>0.15158302478605087</v>
      </c>
      <c r="AO82" s="238">
        <f t="shared" si="172"/>
        <v>-0.30367366527457995</v>
      </c>
      <c r="AP82" s="206"/>
      <c r="AQ82" s="38">
        <f t="shared" si="153"/>
        <v>-895096.58999999985</v>
      </c>
      <c r="AR82" s="116">
        <f t="shared" si="182"/>
        <v>-252035.34999999963</v>
      </c>
      <c r="AS82" s="117">
        <f t="shared" si="182"/>
        <v>-228742.58000000007</v>
      </c>
      <c r="AT82" s="117">
        <f t="shared" si="182"/>
        <v>-430435.92000000179</v>
      </c>
      <c r="AU82" s="117">
        <f t="shared" si="182"/>
        <v>621225.76999999955</v>
      </c>
      <c r="AV82" s="117">
        <f t="shared" si="182"/>
        <v>781484.68999999948</v>
      </c>
      <c r="AW82" s="117">
        <f t="shared" si="182"/>
        <v>1059718.879999999</v>
      </c>
      <c r="AX82" s="117">
        <f t="shared" si="182"/>
        <v>494434.0700000003</v>
      </c>
      <c r="AY82" s="117">
        <f t="shared" si="182"/>
        <v>-499425.68999999948</v>
      </c>
      <c r="AZ82" s="117">
        <f t="shared" si="182"/>
        <v>-424830.66999999993</v>
      </c>
      <c r="BA82" s="117">
        <f t="shared" si="182"/>
        <v>-595792.6799999997</v>
      </c>
      <c r="BB82" s="117">
        <f t="shared" si="182"/>
        <v>2327647.7300000004</v>
      </c>
      <c r="BC82" s="117">
        <f>AB82-O82</f>
        <v>-4509495.4600000009</v>
      </c>
      <c r="BD82" s="118"/>
    </row>
    <row r="83" spans="1:56" s="41" customFormat="1" x14ac:dyDescent="0.35">
      <c r="A83" s="172"/>
      <c r="B83" s="42" t="s">
        <v>33</v>
      </c>
      <c r="C83" s="113">
        <f t="shared" si="174"/>
        <v>25766057.229999997</v>
      </c>
      <c r="D83" s="114">
        <f t="shared" si="174"/>
        <v>22532242.509999998</v>
      </c>
      <c r="E83" s="114">
        <f t="shared" si="174"/>
        <v>19984266.099999998</v>
      </c>
      <c r="F83" s="114">
        <f t="shared" si="174"/>
        <v>18471066.260000002</v>
      </c>
      <c r="G83" s="114">
        <f t="shared" si="174"/>
        <v>24295423.84</v>
      </c>
      <c r="H83" s="114">
        <f t="shared" si="174"/>
        <v>20650629.559999999</v>
      </c>
      <c r="I83" s="114">
        <f t="shared" si="174"/>
        <v>20514367.59</v>
      </c>
      <c r="J83" s="114">
        <f t="shared" si="174"/>
        <v>19799899.330000002</v>
      </c>
      <c r="K83" s="114">
        <f t="shared" si="174"/>
        <v>16734037.609999999</v>
      </c>
      <c r="L83" s="114">
        <f t="shared" si="174"/>
        <v>22110183.560000002</v>
      </c>
      <c r="M83" s="114">
        <f t="shared" si="174"/>
        <v>27141283.82</v>
      </c>
      <c r="N83" s="115">
        <f t="shared" si="174"/>
        <v>22786315.800000001</v>
      </c>
      <c r="O83" s="267">
        <f t="shared" si="174"/>
        <v>22515888.949999999</v>
      </c>
      <c r="P83" s="266">
        <f t="shared" si="174"/>
        <v>20168495.719999999</v>
      </c>
      <c r="Q83" s="268">
        <f t="shared" si="174"/>
        <v>18616863.009999998</v>
      </c>
      <c r="R83" s="266">
        <f t="shared" ref="R83:U83" si="188">R97-R90</f>
        <v>18027384.039999999</v>
      </c>
      <c r="S83" s="266">
        <f t="shared" si="188"/>
        <v>21399749.309999999</v>
      </c>
      <c r="T83" s="266">
        <f t="shared" si="188"/>
        <v>24358531.82</v>
      </c>
      <c r="U83" s="266">
        <f t="shared" si="188"/>
        <v>27644589.59</v>
      </c>
      <c r="V83" s="266">
        <f t="shared" ref="V83:W83" si="189">V97-V90</f>
        <v>20365713</v>
      </c>
      <c r="W83" s="266">
        <f t="shared" si="189"/>
        <v>17364458.359999999</v>
      </c>
      <c r="X83" s="266">
        <f t="shared" ref="X83:Y83" si="190">X97-X90</f>
        <v>23994928.300000001</v>
      </c>
      <c r="Y83" s="266">
        <f t="shared" si="190"/>
        <v>25302989.469999999</v>
      </c>
      <c r="Z83" s="302">
        <f t="shared" ref="Z83:AB83" si="191">Z97-Z90</f>
        <v>27596360</v>
      </c>
      <c r="AA83" s="302">
        <f t="shared" ref="AA83" si="192">AA97-AA90</f>
        <v>27777824.289999999</v>
      </c>
      <c r="AB83" s="115">
        <f t="shared" si="191"/>
        <v>18075808</v>
      </c>
      <c r="AC83" s="236">
        <f t="shared" si="180"/>
        <v>-0.1261414678616701</v>
      </c>
      <c r="AD83" s="237">
        <f t="shared" si="181"/>
        <v>-0.10490508385709715</v>
      </c>
      <c r="AE83" s="238">
        <f t="shared" si="181"/>
        <v>-6.8423983305546554E-2</v>
      </c>
      <c r="AF83" s="238">
        <f t="shared" si="181"/>
        <v>-2.4020390255478544E-2</v>
      </c>
      <c r="AG83" s="238">
        <f t="shared" si="181"/>
        <v>-0.11918600593551124</v>
      </c>
      <c r="AH83" s="238">
        <f t="shared" si="181"/>
        <v>0.17955395738550073</v>
      </c>
      <c r="AI83" s="238">
        <f t="shared" si="181"/>
        <v>0.34757210860722421</v>
      </c>
      <c r="AJ83" s="238">
        <f t="shared" si="181"/>
        <v>2.8576593273012263E-2</v>
      </c>
      <c r="AK83" s="238">
        <f t="shared" si="181"/>
        <v>3.7672961223851345E-2</v>
      </c>
      <c r="AL83" s="238">
        <f t="shared" si="181"/>
        <v>8.5243287776666385E-2</v>
      </c>
      <c r="AM83" s="238">
        <f t="shared" si="181"/>
        <v>-6.773055991719118E-2</v>
      </c>
      <c r="AN83" s="238">
        <f t="shared" si="181"/>
        <v>0.21109354589038037</v>
      </c>
      <c r="AO83" s="238">
        <f t="shared" si="172"/>
        <v>-0.19719767493346069</v>
      </c>
      <c r="AP83" s="206"/>
      <c r="AQ83" s="38">
        <f t="shared" si="153"/>
        <v>-3250168.2799999975</v>
      </c>
      <c r="AR83" s="116">
        <f t="shared" si="182"/>
        <v>-2363746.7899999991</v>
      </c>
      <c r="AS83" s="117">
        <f t="shared" si="182"/>
        <v>-1367403.0899999999</v>
      </c>
      <c r="AT83" s="117">
        <f t="shared" si="182"/>
        <v>-443682.22000000253</v>
      </c>
      <c r="AU83" s="117">
        <f t="shared" si="182"/>
        <v>-2895674.5300000012</v>
      </c>
      <c r="AV83" s="117">
        <f t="shared" si="182"/>
        <v>3707902.2600000016</v>
      </c>
      <c r="AW83" s="117">
        <f t="shared" si="182"/>
        <v>7130222</v>
      </c>
      <c r="AX83" s="117">
        <f t="shared" si="182"/>
        <v>565813.66999999806</v>
      </c>
      <c r="AY83" s="117">
        <f t="shared" si="182"/>
        <v>630420.75</v>
      </c>
      <c r="AZ83" s="117">
        <f t="shared" si="182"/>
        <v>1884744.7399999984</v>
      </c>
      <c r="BA83" s="117">
        <f t="shared" si="182"/>
        <v>-1838294.3500000015</v>
      </c>
      <c r="BB83" s="117">
        <f t="shared" si="182"/>
        <v>4810044.1999999993</v>
      </c>
      <c r="BC83" s="117">
        <f>AB83-O83</f>
        <v>-4440080.9499999993</v>
      </c>
      <c r="BD83" s="118"/>
    </row>
    <row r="84" spans="1:56" s="41" customFormat="1" x14ac:dyDescent="0.35">
      <c r="A84" s="172"/>
      <c r="B84" s="42" t="s">
        <v>34</v>
      </c>
      <c r="C84" s="113">
        <f t="shared" si="174"/>
        <v>27996240.409999996</v>
      </c>
      <c r="D84" s="114">
        <f t="shared" si="174"/>
        <v>26495953.200000003</v>
      </c>
      <c r="E84" s="114">
        <f t="shared" si="174"/>
        <v>24423561.510000002</v>
      </c>
      <c r="F84" s="114">
        <f t="shared" si="174"/>
        <v>21735933.969999999</v>
      </c>
      <c r="G84" s="114">
        <f t="shared" si="174"/>
        <v>24690633.440000001</v>
      </c>
      <c r="H84" s="114">
        <f t="shared" si="174"/>
        <v>25362586.899999999</v>
      </c>
      <c r="I84" s="114">
        <f t="shared" si="174"/>
        <v>24318314.32</v>
      </c>
      <c r="J84" s="114">
        <f t="shared" si="174"/>
        <v>25573217.240000002</v>
      </c>
      <c r="K84" s="114">
        <f t="shared" si="174"/>
        <v>20523198.120000001</v>
      </c>
      <c r="L84" s="114">
        <f t="shared" si="174"/>
        <v>25572169.509999998</v>
      </c>
      <c r="M84" s="114">
        <f t="shared" si="174"/>
        <v>29472822.580000002</v>
      </c>
      <c r="N84" s="115">
        <f t="shared" si="174"/>
        <v>24483587.810000002</v>
      </c>
      <c r="O84" s="267">
        <f t="shared" si="174"/>
        <v>23304887.970000003</v>
      </c>
      <c r="P84" s="266">
        <f t="shared" si="174"/>
        <v>24109687.59</v>
      </c>
      <c r="Q84" s="268">
        <f t="shared" si="174"/>
        <v>22156473.59</v>
      </c>
      <c r="R84" s="266">
        <f t="shared" ref="R84:U84" si="193">R98-R91</f>
        <v>27036705.460000001</v>
      </c>
      <c r="S84" s="266">
        <f t="shared" si="193"/>
        <v>25185500.73</v>
      </c>
      <c r="T84" s="266">
        <f t="shared" si="193"/>
        <v>26536015.100000001</v>
      </c>
      <c r="U84" s="266">
        <f t="shared" si="193"/>
        <v>26506545.870000001</v>
      </c>
      <c r="V84" s="266">
        <f t="shared" ref="V84:W84" si="194">V98-V91</f>
        <v>23563048</v>
      </c>
      <c r="W84" s="266">
        <f t="shared" si="194"/>
        <v>22441609.25</v>
      </c>
      <c r="X84" s="266">
        <f t="shared" ref="X84:Y84" si="195">X98-X91</f>
        <v>30085560.059999999</v>
      </c>
      <c r="Y84" s="266">
        <f t="shared" si="195"/>
        <v>27045516.619999997</v>
      </c>
      <c r="Z84" s="302">
        <f t="shared" ref="Z84:AB84" si="196">Z98-Z91</f>
        <v>30042415</v>
      </c>
      <c r="AA84" s="302">
        <f t="shared" ref="AA84" si="197">AA98-AA91</f>
        <v>32086105.630000003</v>
      </c>
      <c r="AB84" s="115">
        <f t="shared" si="196"/>
        <v>20385369</v>
      </c>
      <c r="AC84" s="236">
        <f t="shared" si="180"/>
        <v>-0.16757080133960725</v>
      </c>
      <c r="AD84" s="237">
        <f t="shared" si="181"/>
        <v>-9.0061512110460804E-2</v>
      </c>
      <c r="AE84" s="238">
        <f t="shared" si="181"/>
        <v>-9.2823805368097673E-2</v>
      </c>
      <c r="AF84" s="238">
        <f t="shared" si="181"/>
        <v>0.24387134674388239</v>
      </c>
      <c r="AG84" s="238">
        <f t="shared" si="181"/>
        <v>2.0042713412054085E-2</v>
      </c>
      <c r="AH84" s="238">
        <f t="shared" si="181"/>
        <v>4.6266108604245057E-2</v>
      </c>
      <c r="AI84" s="238">
        <f t="shared" si="181"/>
        <v>8.9982863170756183E-2</v>
      </c>
      <c r="AJ84" s="238">
        <f t="shared" si="181"/>
        <v>-7.8604472058987671E-2</v>
      </c>
      <c r="AK84" s="238">
        <f t="shared" si="181"/>
        <v>9.3475252676652465E-2</v>
      </c>
      <c r="AL84" s="238">
        <f t="shared" si="181"/>
        <v>0.17649619240303563</v>
      </c>
      <c r="AM84" s="238">
        <f t="shared" si="181"/>
        <v>-8.235743127117906E-2</v>
      </c>
      <c r="AN84" s="238">
        <f t="shared" si="181"/>
        <v>0.22704299848282722</v>
      </c>
      <c r="AO84" s="238">
        <f t="shared" si="172"/>
        <v>-0.12527496264982055</v>
      </c>
      <c r="AP84" s="206"/>
      <c r="AQ84" s="38">
        <f t="shared" si="153"/>
        <v>-4691352.4399999939</v>
      </c>
      <c r="AR84" s="116">
        <f t="shared" si="182"/>
        <v>-2386265.6100000031</v>
      </c>
      <c r="AS84" s="117">
        <f t="shared" si="182"/>
        <v>-2267087.9200000018</v>
      </c>
      <c r="AT84" s="117">
        <f t="shared" si="182"/>
        <v>5300771.4900000021</v>
      </c>
      <c r="AU84" s="117">
        <f t="shared" si="182"/>
        <v>494867.28999999911</v>
      </c>
      <c r="AV84" s="117">
        <f t="shared" si="182"/>
        <v>1173428.200000003</v>
      </c>
      <c r="AW84" s="117">
        <f t="shared" si="182"/>
        <v>2188231.5500000007</v>
      </c>
      <c r="AX84" s="117">
        <f t="shared" si="182"/>
        <v>-2010169.2400000021</v>
      </c>
      <c r="AY84" s="117">
        <f t="shared" si="182"/>
        <v>1918411.129999999</v>
      </c>
      <c r="AZ84" s="117">
        <f t="shared" si="182"/>
        <v>4513390.5500000007</v>
      </c>
      <c r="BA84" s="117">
        <f t="shared" si="182"/>
        <v>-2427305.9600000046</v>
      </c>
      <c r="BB84" s="117">
        <f t="shared" si="182"/>
        <v>5558827.1899999976</v>
      </c>
      <c r="BC84" s="117">
        <f>AB84-O84</f>
        <v>-2919518.9700000025</v>
      </c>
      <c r="BD84" s="118"/>
    </row>
    <row r="85" spans="1:56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S85" si="198">SUM(D80:D84)</f>
        <v>129986928.05</v>
      </c>
      <c r="E85" s="152">
        <f t="shared" si="198"/>
        <v>115733267.64999999</v>
      </c>
      <c r="F85" s="152">
        <f t="shared" si="198"/>
        <v>103032343.59</v>
      </c>
      <c r="G85" s="152">
        <f t="shared" si="198"/>
        <v>131489010.56</v>
      </c>
      <c r="H85" s="152">
        <f t="shared" si="198"/>
        <v>136882239.18000001</v>
      </c>
      <c r="I85" s="152">
        <f t="shared" si="198"/>
        <v>121245597.42000002</v>
      </c>
      <c r="J85" s="152">
        <f t="shared" si="198"/>
        <v>119180814.5</v>
      </c>
      <c r="K85" s="152">
        <f t="shared" si="198"/>
        <v>107643828.36</v>
      </c>
      <c r="L85" s="152">
        <f t="shared" si="198"/>
        <v>150528370.09</v>
      </c>
      <c r="M85" s="152">
        <f t="shared" si="198"/>
        <v>183029601.02000001</v>
      </c>
      <c r="N85" s="154">
        <f t="shared" si="198"/>
        <v>145016465.38999999</v>
      </c>
      <c r="O85" s="269">
        <f t="shared" si="198"/>
        <v>144934792.44000003</v>
      </c>
      <c r="P85" s="260">
        <f t="shared" si="198"/>
        <v>133895854.75</v>
      </c>
      <c r="Q85" s="260">
        <f t="shared" si="198"/>
        <v>123688432.64000002</v>
      </c>
      <c r="R85" s="260">
        <f t="shared" ref="R85:U85" si="199">SUM(R80:R84)</f>
        <v>113615677.70000002</v>
      </c>
      <c r="S85" s="260">
        <f t="shared" si="199"/>
        <v>147744137.75999999</v>
      </c>
      <c r="T85" s="260">
        <f t="shared" si="199"/>
        <v>155808041.03999999</v>
      </c>
      <c r="U85" s="260">
        <f t="shared" si="199"/>
        <v>139778523.36000001</v>
      </c>
      <c r="V85" s="260">
        <f t="shared" ref="V85:W85" si="200">SUM(V80:V84)</f>
        <v>119941739</v>
      </c>
      <c r="W85" s="260">
        <f t="shared" si="200"/>
        <v>115315913.31</v>
      </c>
      <c r="X85" s="260">
        <f t="shared" ref="X85:Y85" si="201">SUM(X80:X84)</f>
        <v>159375545.50999999</v>
      </c>
      <c r="Y85" s="260">
        <f t="shared" si="201"/>
        <v>181193180.31999999</v>
      </c>
      <c r="Z85" s="303">
        <f t="shared" ref="Z85:AB85" si="202">SUM(Z80:Z84)</f>
        <v>180709441</v>
      </c>
      <c r="AA85" s="303">
        <f t="shared" ref="AA85" si="203">SUM(AA80:AA84)</f>
        <v>182179492.00999999</v>
      </c>
      <c r="AB85" s="154">
        <f t="shared" si="202"/>
        <v>109886764</v>
      </c>
      <c r="AC85" s="240">
        <f t="shared" si="180"/>
        <v>-7.030564335147596E-2</v>
      </c>
      <c r="AD85" s="241">
        <f t="shared" si="181"/>
        <v>3.0071690735674735E-2</v>
      </c>
      <c r="AE85" s="242">
        <f t="shared" si="181"/>
        <v>6.873706369423524E-2</v>
      </c>
      <c r="AF85" s="242">
        <f t="shared" si="181"/>
        <v>0.10271856138801058</v>
      </c>
      <c r="AG85" s="242">
        <f t="shared" si="181"/>
        <v>0.12362346579969571</v>
      </c>
      <c r="AH85" s="242">
        <f t="shared" si="181"/>
        <v>0.13826338591022444</v>
      </c>
      <c r="AI85" s="242">
        <f t="shared" si="181"/>
        <v>0.15285442386663442</v>
      </c>
      <c r="AJ85" s="242">
        <f t="shared" si="181"/>
        <v>6.3846224175620149E-3</v>
      </c>
      <c r="AK85" s="242">
        <f t="shared" si="181"/>
        <v>7.1272873390769501E-2</v>
      </c>
      <c r="AL85" s="242">
        <f t="shared" si="181"/>
        <v>5.8774139484206955E-2</v>
      </c>
      <c r="AM85" s="242">
        <f t="shared" si="181"/>
        <v>-1.0033462837518553E-2</v>
      </c>
      <c r="AN85" s="242">
        <f t="shared" si="181"/>
        <v>0.24613050327774244</v>
      </c>
      <c r="AO85" s="242">
        <f t="shared" si="172"/>
        <v>-0.24181928886750348</v>
      </c>
      <c r="AP85" s="251"/>
      <c r="AQ85" s="153">
        <f t="shared" si="161"/>
        <v>-10960305.129999988</v>
      </c>
      <c r="AR85" s="155">
        <f t="shared" si="198"/>
        <v>3908926.7000000011</v>
      </c>
      <c r="AS85" s="156">
        <f t="shared" si="198"/>
        <v>7955164.9900000021</v>
      </c>
      <c r="AT85" s="156">
        <f t="shared" ref="AT85:AU85" si="204">SUM(AT80:AT84)</f>
        <v>10583334.109999996</v>
      </c>
      <c r="AU85" s="156">
        <f t="shared" si="204"/>
        <v>16255127.199999992</v>
      </c>
      <c r="AV85" s="156">
        <f t="shared" ref="AV85:AW85" si="205">SUM(AV80:AV84)</f>
        <v>18925801.859999999</v>
      </c>
      <c r="AW85" s="156">
        <f t="shared" si="205"/>
        <v>18532925.93999999</v>
      </c>
      <c r="AX85" s="156">
        <f t="shared" ref="AX85:AY85" si="206">SUM(AX80:AX84)</f>
        <v>760924.49999999721</v>
      </c>
      <c r="AY85" s="156">
        <f t="shared" si="206"/>
        <v>7672084.9499999955</v>
      </c>
      <c r="AZ85" s="156">
        <f t="shared" ref="AZ85:BA85" si="207">SUM(AZ80:AZ84)</f>
        <v>8847175.4200000092</v>
      </c>
      <c r="BA85" s="156">
        <f t="shared" si="207"/>
        <v>-1836420.6999999993</v>
      </c>
      <c r="BB85" s="156">
        <f t="shared" ref="BB85:BC85" si="208">SUM(BB80:BB84)</f>
        <v>35692975.609999992</v>
      </c>
      <c r="BC85" s="156">
        <f t="shared" si="208"/>
        <v>-35048028.439999998</v>
      </c>
      <c r="BD85" s="157"/>
    </row>
    <row r="86" spans="1:56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285"/>
      <c r="AB86" s="52"/>
      <c r="AC86" s="244"/>
      <c r="AD86" s="245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7"/>
      <c r="AQ86" s="53"/>
      <c r="AR86" s="54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56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04"/>
      <c r="AA87" s="304"/>
      <c r="AB87" s="115"/>
      <c r="AC87" s="202"/>
      <c r="AD87" s="204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6"/>
      <c r="AQ87" s="38"/>
      <c r="AR87" s="116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8"/>
    </row>
    <row r="88" spans="1:56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04"/>
      <c r="AA88" s="304"/>
      <c r="AB88" s="115"/>
      <c r="AC88" s="202"/>
      <c r="AD88" s="204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6"/>
      <c r="AQ88" s="38"/>
      <c r="AR88" s="116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8"/>
    </row>
    <row r="89" spans="1:56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04"/>
      <c r="AA89" s="304"/>
      <c r="AB89" s="115"/>
      <c r="AC89" s="202"/>
      <c r="AD89" s="204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6"/>
      <c r="AQ89" s="38"/>
      <c r="AR89" s="116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8"/>
    </row>
    <row r="90" spans="1:56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04"/>
      <c r="AA90" s="304"/>
      <c r="AB90" s="115"/>
      <c r="AC90" s="202"/>
      <c r="AD90" s="204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6"/>
      <c r="AQ90" s="38"/>
      <c r="AR90" s="116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8"/>
    </row>
    <row r="91" spans="1:56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04"/>
      <c r="AA91" s="304"/>
      <c r="AB91" s="115"/>
      <c r="AC91" s="202"/>
      <c r="AD91" s="204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6"/>
      <c r="AQ91" s="38"/>
      <c r="AR91" s="116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8"/>
    </row>
    <row r="92" spans="1:56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288"/>
      <c r="AB92" s="154"/>
      <c r="AC92" s="248"/>
      <c r="AD92" s="249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1"/>
      <c r="AQ92" s="153"/>
      <c r="AR92" s="155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7"/>
    </row>
    <row r="93" spans="1:56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285"/>
      <c r="AB93" s="52"/>
      <c r="AC93" s="244"/>
      <c r="AD93" s="245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7"/>
      <c r="AQ93" s="53"/>
      <c r="AR93" s="54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56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05">
        <f>'NECO-ELECTRIC'!Z94+'NECO-GAS'!Z94</f>
        <v>100138301</v>
      </c>
      <c r="AA94" s="305">
        <f>'NECO-ELECTRIC'!AA94+'NECO-GAS'!AA94</f>
        <v>99414592.950000003</v>
      </c>
      <c r="AB94" s="115">
        <f>'NECO-ELECTRIC'!AB94+'NECO-GAS'!AB94</f>
        <v>57817570</v>
      </c>
      <c r="AC94" s="236">
        <f t="shared" ref="AC94:AN94" si="209">IF(ISERROR((O94-C94)/C94)=TRUE,0,(O94-C94)/C94)</f>
        <v>6.7573697863658718E-3</v>
      </c>
      <c r="AD94" s="237">
        <f t="shared" si="209"/>
        <v>0.1500925158365512</v>
      </c>
      <c r="AE94" s="238">
        <f t="shared" si="209"/>
        <v>0.213126926632354</v>
      </c>
      <c r="AF94" s="238">
        <f t="shared" si="209"/>
        <v>0.12644274513703846</v>
      </c>
      <c r="AG94" s="238">
        <f t="shared" si="209"/>
        <v>0.26502133888002616</v>
      </c>
      <c r="AH94" s="238">
        <f t="shared" si="209"/>
        <v>0.17751506836080747</v>
      </c>
      <c r="AI94" s="238">
        <f t="shared" si="209"/>
        <v>0.13169464462978278</v>
      </c>
      <c r="AJ94" s="238">
        <f t="shared" si="209"/>
        <v>4.3588500206190796E-2</v>
      </c>
      <c r="AK94" s="238">
        <f t="shared" si="209"/>
        <v>0.11691923404984371</v>
      </c>
      <c r="AL94" s="238">
        <f t="shared" si="209"/>
        <v>5.1789451491283771E-2</v>
      </c>
      <c r="AM94" s="238">
        <f t="shared" si="209"/>
        <v>3.7473333384499555E-2</v>
      </c>
      <c r="AN94" s="238">
        <f t="shared" si="209"/>
        <v>0.2935585795457461</v>
      </c>
      <c r="AO94" s="238">
        <f t="shared" ref="AO94:AO99" si="210">IF(ISERROR((AB94-O94)/O94)=TRUE,0,(AB94-O94)/O94)</f>
        <v>-0.276572661045418</v>
      </c>
      <c r="AP94" s="206"/>
      <c r="AQ94" s="38">
        <f t="shared" ref="AQ94:BB98" si="211">O94-C94</f>
        <v>536435.84000000358</v>
      </c>
      <c r="AR94" s="72">
        <f t="shared" si="211"/>
        <v>9522818.8100000024</v>
      </c>
      <c r="AS94" s="73">
        <f t="shared" si="211"/>
        <v>12037463.950000003</v>
      </c>
      <c r="AT94" s="73">
        <f t="shared" si="211"/>
        <v>6265124.9399999976</v>
      </c>
      <c r="AU94" s="73">
        <f t="shared" si="211"/>
        <v>17627619.819999993</v>
      </c>
      <c r="AV94" s="73">
        <f t="shared" si="211"/>
        <v>13092834.429999992</v>
      </c>
      <c r="AW94" s="73">
        <f t="shared" si="211"/>
        <v>8052168.7899999917</v>
      </c>
      <c r="AX94" s="73">
        <f t="shared" si="211"/>
        <v>2556396.8900000006</v>
      </c>
      <c r="AY94" s="73">
        <f t="shared" si="211"/>
        <v>6448704.3399999961</v>
      </c>
      <c r="AZ94" s="73">
        <f t="shared" si="211"/>
        <v>4255958.8800000101</v>
      </c>
      <c r="BA94" s="73">
        <f t="shared" si="211"/>
        <v>3829934.900000006</v>
      </c>
      <c r="BB94" s="73">
        <f t="shared" si="211"/>
        <v>22725261.819999993</v>
      </c>
      <c r="BC94" s="73">
        <f>AB94-O94</f>
        <v>-22104167.659999996</v>
      </c>
      <c r="BD94" s="118"/>
    </row>
    <row r="95" spans="1:56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05">
        <f>'NECO-ELECTRIC'!Z95+'NECO-GAS'!Z95</f>
        <v>5249121</v>
      </c>
      <c r="AA95" s="305">
        <f>'NECO-ELECTRIC'!AA95+'NECO-GAS'!AA95</f>
        <v>5130121.55</v>
      </c>
      <c r="AB95" s="115">
        <f>'NECO-ELECTRIC'!AB95+'NECO-GAS'!AB95</f>
        <v>3267705</v>
      </c>
      <c r="AC95" s="236">
        <f t="shared" ref="AC95:AC99" si="212">IF(ISERROR((O95-C95)/C95)=TRUE,0,(O95-C95)/C95)</f>
        <v>-0.37987689093604265</v>
      </c>
      <c r="AD95" s="237">
        <f t="shared" ref="AD95:AN99" si="213">IF(ISERROR((P95-D95)/D95)=TRUE,0,(P95-D95)/D95)</f>
        <v>-0.12898600034583793</v>
      </c>
      <c r="AE95" s="238">
        <f t="shared" si="213"/>
        <v>-5.6396757242780454E-2</v>
      </c>
      <c r="AF95" s="238">
        <f t="shared" si="213"/>
        <v>-3.2228293770199534E-2</v>
      </c>
      <c r="AG95" s="238">
        <f t="shared" si="213"/>
        <v>0.10207645955381693</v>
      </c>
      <c r="AH95" s="238">
        <f t="shared" si="213"/>
        <v>3.8924986217559743E-2</v>
      </c>
      <c r="AI95" s="238">
        <f t="shared" si="213"/>
        <v>2.7556887425422356E-2</v>
      </c>
      <c r="AJ95" s="238">
        <f t="shared" si="213"/>
        <v>-0.22370012775855222</v>
      </c>
      <c r="AK95" s="238">
        <f t="shared" si="213"/>
        <v>-0.20709032967348362</v>
      </c>
      <c r="AL95" s="238">
        <f t="shared" si="213"/>
        <v>-0.24811967121226389</v>
      </c>
      <c r="AM95" s="238">
        <f t="shared" si="213"/>
        <v>-0.12749041444532405</v>
      </c>
      <c r="AN95" s="238">
        <f t="shared" si="213"/>
        <v>5.4479446263721608E-2</v>
      </c>
      <c r="AO95" s="238">
        <f t="shared" si="210"/>
        <v>-0.24750091560785314</v>
      </c>
      <c r="AP95" s="206"/>
      <c r="AQ95" s="38">
        <f t="shared" si="211"/>
        <v>-2660123.66</v>
      </c>
      <c r="AR95" s="72">
        <f t="shared" si="211"/>
        <v>-611844.36000000034</v>
      </c>
      <c r="AS95" s="73">
        <f t="shared" si="211"/>
        <v>-219065.36999999965</v>
      </c>
      <c r="AT95" s="73">
        <f t="shared" si="211"/>
        <v>-108444.18000000017</v>
      </c>
      <c r="AU95" s="73">
        <f t="shared" si="211"/>
        <v>407088.85000000009</v>
      </c>
      <c r="AV95" s="73">
        <f t="shared" si="211"/>
        <v>170152.28000000026</v>
      </c>
      <c r="AW95" s="73">
        <f t="shared" si="211"/>
        <v>102584.7200000002</v>
      </c>
      <c r="AX95" s="73">
        <f t="shared" si="211"/>
        <v>-845550.88999999966</v>
      </c>
      <c r="AY95" s="73">
        <f t="shared" si="211"/>
        <v>-826025.58000000007</v>
      </c>
      <c r="AZ95" s="73">
        <f t="shared" si="211"/>
        <v>-1382088.08</v>
      </c>
      <c r="BA95" s="73">
        <f t="shared" si="211"/>
        <v>-804962.6099999994</v>
      </c>
      <c r="BB95" s="73">
        <f t="shared" si="211"/>
        <v>271194.66999999993</v>
      </c>
      <c r="BC95" s="73">
        <f>AB95-O95</f>
        <v>-1074765.4000000004</v>
      </c>
      <c r="BD95" s="118"/>
    </row>
    <row r="96" spans="1:56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05">
        <f>'NECO-ELECTRIC'!Z96+'NECO-GAS'!Z96</f>
        <v>17683244</v>
      </c>
      <c r="AA96" s="305">
        <f>'NECO-ELECTRIC'!AA96+'NECO-GAS'!AA96</f>
        <v>17770847.59</v>
      </c>
      <c r="AB96" s="115">
        <f>'NECO-ELECTRIC'!AB96+'NECO-GAS'!AB96</f>
        <v>10340312</v>
      </c>
      <c r="AC96" s="236">
        <f t="shared" si="212"/>
        <v>-5.6849923451899334E-2</v>
      </c>
      <c r="AD96" s="237">
        <f t="shared" si="213"/>
        <v>-1.973820207984809E-2</v>
      </c>
      <c r="AE96" s="238">
        <f t="shared" si="213"/>
        <v>-2.0869111506504275E-2</v>
      </c>
      <c r="AF96" s="238">
        <f t="shared" si="213"/>
        <v>-4.3428530814868374E-2</v>
      </c>
      <c r="AG96" s="238">
        <f t="shared" si="213"/>
        <v>5.1764882192490091E-2</v>
      </c>
      <c r="AH96" s="238">
        <f t="shared" si="213"/>
        <v>6.1333566778510762E-2</v>
      </c>
      <c r="AI96" s="238">
        <f t="shared" si="213"/>
        <v>9.1770075968023168E-2</v>
      </c>
      <c r="AJ96" s="238">
        <f t="shared" si="213"/>
        <v>4.3449802506969282E-2</v>
      </c>
      <c r="AK96" s="238">
        <f t="shared" si="213"/>
        <v>-4.4422352828488061E-2</v>
      </c>
      <c r="AL96" s="238">
        <f t="shared" si="213"/>
        <v>-2.8138830695254826E-2</v>
      </c>
      <c r="AM96" s="238">
        <f t="shared" si="213"/>
        <v>-3.3289506435159384E-2</v>
      </c>
      <c r="AN96" s="238">
        <f t="shared" si="213"/>
        <v>0.15158302478605087</v>
      </c>
      <c r="AO96" s="238">
        <f t="shared" si="210"/>
        <v>-0.30367366527457995</v>
      </c>
      <c r="AP96" s="206"/>
      <c r="AQ96" s="38">
        <f t="shared" si="211"/>
        <v>-895096.58999999985</v>
      </c>
      <c r="AR96" s="72">
        <f t="shared" si="211"/>
        <v>-252035.34999999963</v>
      </c>
      <c r="AS96" s="73">
        <f t="shared" si="211"/>
        <v>-228742.58000000007</v>
      </c>
      <c r="AT96" s="73">
        <f t="shared" si="211"/>
        <v>-430435.92000000179</v>
      </c>
      <c r="AU96" s="73">
        <f t="shared" si="211"/>
        <v>621225.76999999955</v>
      </c>
      <c r="AV96" s="73">
        <f t="shared" si="211"/>
        <v>781484.68999999948</v>
      </c>
      <c r="AW96" s="73">
        <f t="shared" si="211"/>
        <v>1059718.879999999</v>
      </c>
      <c r="AX96" s="73">
        <f t="shared" si="211"/>
        <v>494434.0700000003</v>
      </c>
      <c r="AY96" s="73">
        <f t="shared" si="211"/>
        <v>-499425.68999999948</v>
      </c>
      <c r="AZ96" s="73">
        <f t="shared" si="211"/>
        <v>-424830.66999999993</v>
      </c>
      <c r="BA96" s="73">
        <f t="shared" si="211"/>
        <v>-595792.6799999997</v>
      </c>
      <c r="BB96" s="73">
        <f t="shared" si="211"/>
        <v>2327647.7300000004</v>
      </c>
      <c r="BC96" s="73">
        <f>AB96-O96</f>
        <v>-4509495.4600000009</v>
      </c>
      <c r="BD96" s="118"/>
    </row>
    <row r="97" spans="1:56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05">
        <f>'NECO-ELECTRIC'!Z97+'NECO-GAS'!Z97</f>
        <v>27596360</v>
      </c>
      <c r="AA97" s="305">
        <f>'NECO-ELECTRIC'!AA97+'NECO-GAS'!AA97</f>
        <v>27777824.289999999</v>
      </c>
      <c r="AB97" s="115">
        <f>'NECO-ELECTRIC'!AB97+'NECO-GAS'!AB97</f>
        <v>18075808</v>
      </c>
      <c r="AC97" s="236">
        <f t="shared" si="212"/>
        <v>-0.1261414678616701</v>
      </c>
      <c r="AD97" s="237">
        <f t="shared" si="213"/>
        <v>-0.10490508385709715</v>
      </c>
      <c r="AE97" s="238">
        <f t="shared" si="213"/>
        <v>-6.8423983305546554E-2</v>
      </c>
      <c r="AF97" s="238">
        <f t="shared" si="213"/>
        <v>-2.4020390255478544E-2</v>
      </c>
      <c r="AG97" s="238">
        <f t="shared" si="213"/>
        <v>-0.11918600593551124</v>
      </c>
      <c r="AH97" s="238">
        <f t="shared" si="213"/>
        <v>0.17955395738550073</v>
      </c>
      <c r="AI97" s="238">
        <f t="shared" si="213"/>
        <v>0.34757210860722421</v>
      </c>
      <c r="AJ97" s="238">
        <f t="shared" si="213"/>
        <v>2.8576593273012263E-2</v>
      </c>
      <c r="AK97" s="238">
        <f t="shared" si="213"/>
        <v>3.7672961223851345E-2</v>
      </c>
      <c r="AL97" s="238">
        <f t="shared" si="213"/>
        <v>8.5243287776666385E-2</v>
      </c>
      <c r="AM97" s="238">
        <f t="shared" si="213"/>
        <v>-6.773055991719118E-2</v>
      </c>
      <c r="AN97" s="238">
        <f t="shared" si="213"/>
        <v>0.21109354589038037</v>
      </c>
      <c r="AO97" s="238">
        <f t="shared" si="210"/>
        <v>-0.19719767493346069</v>
      </c>
      <c r="AP97" s="206"/>
      <c r="AQ97" s="38">
        <f t="shared" si="211"/>
        <v>-3250168.2799999975</v>
      </c>
      <c r="AR97" s="72">
        <f t="shared" si="211"/>
        <v>-2363746.7899999991</v>
      </c>
      <c r="AS97" s="73">
        <f t="shared" si="211"/>
        <v>-1367403.0899999999</v>
      </c>
      <c r="AT97" s="73">
        <f t="shared" si="211"/>
        <v>-443682.22000000253</v>
      </c>
      <c r="AU97" s="73">
        <f t="shared" si="211"/>
        <v>-2895674.5300000012</v>
      </c>
      <c r="AV97" s="73">
        <f t="shared" si="211"/>
        <v>3707902.2600000016</v>
      </c>
      <c r="AW97" s="73">
        <f t="shared" si="211"/>
        <v>7130222</v>
      </c>
      <c r="AX97" s="73">
        <f t="shared" si="211"/>
        <v>565813.66999999806</v>
      </c>
      <c r="AY97" s="73">
        <f t="shared" si="211"/>
        <v>630420.75</v>
      </c>
      <c r="AZ97" s="73">
        <f t="shared" si="211"/>
        <v>1884744.7399999984</v>
      </c>
      <c r="BA97" s="73">
        <f t="shared" si="211"/>
        <v>-1838294.3500000015</v>
      </c>
      <c r="BB97" s="73">
        <f t="shared" si="211"/>
        <v>4810044.1999999993</v>
      </c>
      <c r="BC97" s="73">
        <f>AB97-O97</f>
        <v>-4440080.9499999993</v>
      </c>
      <c r="BD97" s="118"/>
    </row>
    <row r="98" spans="1:56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05">
        <f>'NECO-ELECTRIC'!Z98+'NECO-GAS'!Z98</f>
        <v>30042415</v>
      </c>
      <c r="AA98" s="305">
        <f>'NECO-ELECTRIC'!AA98+'NECO-GAS'!AA98</f>
        <v>32086105.630000003</v>
      </c>
      <c r="AB98" s="115">
        <f>'NECO-ELECTRIC'!AB98+'NECO-GAS'!AB98</f>
        <v>20385369</v>
      </c>
      <c r="AC98" s="236">
        <f t="shared" si="212"/>
        <v>-0.16757080133960725</v>
      </c>
      <c r="AD98" s="237">
        <f t="shared" si="213"/>
        <v>-9.0061512110460804E-2</v>
      </c>
      <c r="AE98" s="238">
        <f t="shared" si="213"/>
        <v>-9.2823805368097673E-2</v>
      </c>
      <c r="AF98" s="238">
        <f t="shared" si="213"/>
        <v>0.24387134674388239</v>
      </c>
      <c r="AG98" s="238">
        <f t="shared" si="213"/>
        <v>2.0042713412054085E-2</v>
      </c>
      <c r="AH98" s="238">
        <f t="shared" si="213"/>
        <v>4.6266108604245057E-2</v>
      </c>
      <c r="AI98" s="238">
        <f t="shared" si="213"/>
        <v>8.9982863170756183E-2</v>
      </c>
      <c r="AJ98" s="238">
        <f t="shared" si="213"/>
        <v>-7.8604472058987671E-2</v>
      </c>
      <c r="AK98" s="238">
        <f t="shared" si="213"/>
        <v>9.3475252676652465E-2</v>
      </c>
      <c r="AL98" s="238">
        <f t="shared" si="213"/>
        <v>0.17649619240303563</v>
      </c>
      <c r="AM98" s="238">
        <f t="shared" si="213"/>
        <v>-8.235743127117906E-2</v>
      </c>
      <c r="AN98" s="238">
        <f t="shared" si="213"/>
        <v>0.22704299848282722</v>
      </c>
      <c r="AO98" s="238">
        <f t="shared" si="210"/>
        <v>-0.12527496264982055</v>
      </c>
      <c r="AP98" s="206"/>
      <c r="AQ98" s="38">
        <f t="shared" si="211"/>
        <v>-4691352.4399999939</v>
      </c>
      <c r="AR98" s="72">
        <f t="shared" si="211"/>
        <v>-2386265.6100000031</v>
      </c>
      <c r="AS98" s="73">
        <f t="shared" si="211"/>
        <v>-2267087.9200000018</v>
      </c>
      <c r="AT98" s="73">
        <f t="shared" si="211"/>
        <v>5300771.4900000021</v>
      </c>
      <c r="AU98" s="73">
        <f t="shared" si="211"/>
        <v>494867.28999999911</v>
      </c>
      <c r="AV98" s="73">
        <f t="shared" si="211"/>
        <v>1173428.200000003</v>
      </c>
      <c r="AW98" s="73">
        <f t="shared" si="211"/>
        <v>2188231.5500000007</v>
      </c>
      <c r="AX98" s="73">
        <f t="shared" si="211"/>
        <v>-2010169.2400000021</v>
      </c>
      <c r="AY98" s="73">
        <f t="shared" si="211"/>
        <v>1918411.129999999</v>
      </c>
      <c r="AZ98" s="73">
        <f t="shared" si="211"/>
        <v>4513390.5500000007</v>
      </c>
      <c r="BA98" s="73">
        <f t="shared" si="211"/>
        <v>-2427305.9600000046</v>
      </c>
      <c r="BB98" s="73">
        <f t="shared" si="211"/>
        <v>5558827.1899999976</v>
      </c>
      <c r="BC98" s="73">
        <f>AB98-O98</f>
        <v>-2919518.9700000025</v>
      </c>
      <c r="BD98" s="118"/>
    </row>
    <row r="99" spans="1:56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S99" si="214">SUM(D94:D98)</f>
        <v>129986928.05</v>
      </c>
      <c r="E99" s="145">
        <f t="shared" si="214"/>
        <v>115733267.64999999</v>
      </c>
      <c r="F99" s="145">
        <f t="shared" si="214"/>
        <v>103032343.59</v>
      </c>
      <c r="G99" s="145">
        <f t="shared" si="214"/>
        <v>131489010.56</v>
      </c>
      <c r="H99" s="145">
        <f t="shared" si="214"/>
        <v>136882239.18000001</v>
      </c>
      <c r="I99" s="145">
        <f t="shared" si="214"/>
        <v>121245597.42000002</v>
      </c>
      <c r="J99" s="145">
        <f t="shared" si="214"/>
        <v>119180814.5</v>
      </c>
      <c r="K99" s="145">
        <f t="shared" si="214"/>
        <v>107643828.36</v>
      </c>
      <c r="L99" s="145">
        <f t="shared" si="214"/>
        <v>150528370.09</v>
      </c>
      <c r="M99" s="145">
        <f t="shared" si="214"/>
        <v>183029601.02000001</v>
      </c>
      <c r="N99" s="146">
        <f t="shared" si="214"/>
        <v>145016465.38999999</v>
      </c>
      <c r="O99" s="144">
        <f t="shared" si="214"/>
        <v>144934792.44000003</v>
      </c>
      <c r="P99" s="145">
        <f t="shared" si="214"/>
        <v>133895854.75</v>
      </c>
      <c r="Q99" s="145">
        <f t="shared" si="214"/>
        <v>123688432.64000002</v>
      </c>
      <c r="R99" s="145">
        <f t="shared" si="214"/>
        <v>113615677.70000002</v>
      </c>
      <c r="S99" s="145">
        <f t="shared" ref="S99:T99" si="215">SUM(S94:S98)</f>
        <v>147744137.75999999</v>
      </c>
      <c r="T99" s="145">
        <f t="shared" si="215"/>
        <v>155808041.03999999</v>
      </c>
      <c r="U99" s="145">
        <f t="shared" ref="U99:V99" si="216">SUM(U94:U98)</f>
        <v>139778523.36000001</v>
      </c>
      <c r="V99" s="145">
        <f t="shared" si="216"/>
        <v>119941739</v>
      </c>
      <c r="W99" s="145">
        <f t="shared" ref="W99" si="217">SUM(W94:W98)</f>
        <v>115315913.31</v>
      </c>
      <c r="X99" s="145">
        <f t="shared" ref="X99:Y99" si="218">SUM(X94:X98)</f>
        <v>159375545.50999999</v>
      </c>
      <c r="Y99" s="145">
        <f t="shared" si="218"/>
        <v>181193180.31999999</v>
      </c>
      <c r="Z99" s="286">
        <f t="shared" ref="Z99:AB99" si="219">SUM(Z94:Z98)</f>
        <v>180709441</v>
      </c>
      <c r="AA99" s="286">
        <f t="shared" ref="AA99" si="220">SUM(AA94:AA98)</f>
        <v>182179492.00999999</v>
      </c>
      <c r="AB99" s="146">
        <f t="shared" si="219"/>
        <v>109886764</v>
      </c>
      <c r="AC99" s="208">
        <f t="shared" si="212"/>
        <v>-7.030564335147596E-2</v>
      </c>
      <c r="AD99" s="212">
        <f t="shared" si="213"/>
        <v>3.0071690735674735E-2</v>
      </c>
      <c r="AE99" s="213">
        <f t="shared" si="213"/>
        <v>6.873706369423524E-2</v>
      </c>
      <c r="AF99" s="213">
        <f t="shared" si="213"/>
        <v>0.10271856138801058</v>
      </c>
      <c r="AG99" s="213">
        <f t="shared" si="213"/>
        <v>0.12362346579969571</v>
      </c>
      <c r="AH99" s="213">
        <f t="shared" si="213"/>
        <v>0.13826338591022444</v>
      </c>
      <c r="AI99" s="213">
        <f t="shared" si="213"/>
        <v>0.15285442386663442</v>
      </c>
      <c r="AJ99" s="213">
        <f t="shared" si="213"/>
        <v>6.3846224175620149E-3</v>
      </c>
      <c r="AK99" s="213">
        <f t="shared" si="213"/>
        <v>7.1272873390769501E-2</v>
      </c>
      <c r="AL99" s="213">
        <f t="shared" si="213"/>
        <v>5.8774139484206955E-2</v>
      </c>
      <c r="AM99" s="213">
        <f t="shared" si="213"/>
        <v>-1.0033462837518553E-2</v>
      </c>
      <c r="AN99" s="213">
        <f t="shared" si="213"/>
        <v>0.24613050327774244</v>
      </c>
      <c r="AO99" s="213">
        <f t="shared" si="210"/>
        <v>-0.24181928886750348</v>
      </c>
      <c r="AP99" s="214"/>
      <c r="AQ99" s="39">
        <f t="shared" ref="AQ99:AQ106" si="221">SUM(AQ94:AQ98)</f>
        <v>-10960305.129999988</v>
      </c>
      <c r="AR99" s="147">
        <f t="shared" si="214"/>
        <v>3908926.7000000011</v>
      </c>
      <c r="AS99" s="148">
        <f t="shared" si="214"/>
        <v>7955164.9900000021</v>
      </c>
      <c r="AT99" s="148">
        <f t="shared" ref="AT99:AU99" si="222">SUM(AT94:AT98)</f>
        <v>10583334.109999996</v>
      </c>
      <c r="AU99" s="148">
        <f t="shared" si="222"/>
        <v>16255127.199999992</v>
      </c>
      <c r="AV99" s="148">
        <f t="shared" ref="AV99:AW99" si="223">SUM(AV94:AV98)</f>
        <v>18925801.859999999</v>
      </c>
      <c r="AW99" s="148">
        <f t="shared" si="223"/>
        <v>18532925.93999999</v>
      </c>
      <c r="AX99" s="148">
        <f t="shared" ref="AX99:AY99" si="224">SUM(AX94:AX98)</f>
        <v>760924.49999999721</v>
      </c>
      <c r="AY99" s="148">
        <f t="shared" si="224"/>
        <v>7672084.9499999955</v>
      </c>
      <c r="AZ99" s="148">
        <f t="shared" ref="AZ99:BA99" si="225">SUM(AZ94:AZ98)</f>
        <v>8847175.4200000092</v>
      </c>
      <c r="BA99" s="148">
        <f t="shared" si="225"/>
        <v>-1836420.6999999993</v>
      </c>
      <c r="BB99" s="148">
        <f t="shared" ref="BB99:BC99" si="226">SUM(BB94:BB98)</f>
        <v>35692975.609999992</v>
      </c>
      <c r="BC99" s="148">
        <f t="shared" si="226"/>
        <v>-35048028.439999998</v>
      </c>
      <c r="BD99" s="149"/>
    </row>
    <row r="100" spans="1:56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282"/>
      <c r="AB100" s="108"/>
      <c r="AC100" s="232"/>
      <c r="AD100" s="233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5"/>
      <c r="AQ100" s="109"/>
      <c r="AR100" s="110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2"/>
    </row>
    <row r="101" spans="1:56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05">
        <f>'NECO-ELECTRIC'!Z101+'NECO-GAS'!Z101</f>
        <v>87458153</v>
      </c>
      <c r="AA101" s="305">
        <f>'NECO-ELECTRIC'!AA101+'NECO-GAS'!AA101</f>
        <v>106173005.47</v>
      </c>
      <c r="AB101" s="115">
        <f>'NECO-ELECTRIC'!AB101+'NECO-GAS'!AB101</f>
        <v>62968883</v>
      </c>
      <c r="AC101" s="236">
        <f t="shared" ref="AC101:AN101" si="227">IF(ISERROR((O101-C101)/C101)=TRUE,0,(O101-C101)/C101)</f>
        <v>-2.6238203994065991E-2</v>
      </c>
      <c r="AD101" s="237">
        <f t="shared" si="227"/>
        <v>-6.8475630640488519E-2</v>
      </c>
      <c r="AE101" s="238">
        <f t="shared" si="227"/>
        <v>3.3344429022549679E-2</v>
      </c>
      <c r="AF101" s="238">
        <f t="shared" si="227"/>
        <v>0.20259447558099486</v>
      </c>
      <c r="AG101" s="238">
        <f t="shared" si="227"/>
        <v>0.13771846834702642</v>
      </c>
      <c r="AH101" s="238">
        <f t="shared" si="227"/>
        <v>0.10372533875881462</v>
      </c>
      <c r="AI101" s="238">
        <f t="shared" si="227"/>
        <v>9.9132752396221033E-2</v>
      </c>
      <c r="AJ101" s="238">
        <f t="shared" si="227"/>
        <v>4.2064110881326916E-2</v>
      </c>
      <c r="AK101" s="238">
        <f t="shared" si="227"/>
        <v>0.13240870589398157</v>
      </c>
      <c r="AL101" s="238">
        <f t="shared" si="227"/>
        <v>-1.2070189518630006E-2</v>
      </c>
      <c r="AM101" s="238">
        <f t="shared" si="227"/>
        <v>-2.7349400946356021E-2</v>
      </c>
      <c r="AN101" s="238">
        <f t="shared" si="227"/>
        <v>9.6089371541545815E-2</v>
      </c>
      <c r="AO101" s="238">
        <f t="shared" ref="AO101:AO106" si="228">IF(ISERROR((AB101-O101)/O101)=TRUE,0,(AB101-O101)/O101)</f>
        <v>-0.22883946661731772</v>
      </c>
      <c r="AP101" s="206"/>
      <c r="AQ101" s="38">
        <f t="shared" ref="AQ101:BB105" si="229">O101-C101</f>
        <v>-2200202.0599999875</v>
      </c>
      <c r="AR101" s="72">
        <f t="shared" si="229"/>
        <v>-5206108.2099999934</v>
      </c>
      <c r="AS101" s="73">
        <f t="shared" si="229"/>
        <v>2157820.0300000012</v>
      </c>
      <c r="AT101" s="73">
        <f t="shared" si="229"/>
        <v>10335887.399999999</v>
      </c>
      <c r="AU101" s="73">
        <f t="shared" si="229"/>
        <v>7761308.3100000024</v>
      </c>
      <c r="AV101" s="73">
        <f t="shared" si="229"/>
        <v>7165044.2899999917</v>
      </c>
      <c r="AW101" s="73">
        <f t="shared" si="229"/>
        <v>6636021.8199999928</v>
      </c>
      <c r="AX101" s="73">
        <f t="shared" si="229"/>
        <v>2577979.0799999982</v>
      </c>
      <c r="AY101" s="73">
        <f t="shared" si="229"/>
        <v>6632204.0399999991</v>
      </c>
      <c r="AZ101" s="73">
        <f t="shared" si="229"/>
        <v>-802647.65000000596</v>
      </c>
      <c r="BA101" s="73">
        <f t="shared" si="229"/>
        <v>-2310320.6900000125</v>
      </c>
      <c r="BB101" s="73">
        <f t="shared" si="229"/>
        <v>7667074.5799999982</v>
      </c>
      <c r="BC101" s="73">
        <f>AB101-O101</f>
        <v>-18685818.290000007</v>
      </c>
      <c r="BD101" s="118"/>
    </row>
    <row r="102" spans="1:56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05">
        <f>'NECO-ELECTRIC'!Z102+'NECO-GAS'!Z102</f>
        <v>3932969</v>
      </c>
      <c r="AA102" s="305">
        <f>'NECO-ELECTRIC'!AA102+'NECO-GAS'!AA102</f>
        <v>5005162.9800000004</v>
      </c>
      <c r="AB102" s="115">
        <f>'NECO-ELECTRIC'!AB102+'NECO-GAS'!AB102</f>
        <v>2746532</v>
      </c>
      <c r="AC102" s="236">
        <f t="shared" ref="AC102:AC106" si="230">IF(ISERROR((O102-C102)/C102)=TRUE,0,(O102-C102)/C102)</f>
        <v>-0.16787935292192105</v>
      </c>
      <c r="AD102" s="237">
        <f t="shared" ref="AD102:AN106" si="231">IF(ISERROR((P102-D102)/D102)=TRUE,0,(P102-D102)/D102)</f>
        <v>-0.39052027057249167</v>
      </c>
      <c r="AE102" s="238">
        <f t="shared" si="231"/>
        <v>-0.22399641262741068</v>
      </c>
      <c r="AF102" s="238">
        <f t="shared" si="231"/>
        <v>-0.3002741996961738</v>
      </c>
      <c r="AG102" s="238">
        <f t="shared" si="231"/>
        <v>-0.13945664508775255</v>
      </c>
      <c r="AH102" s="238">
        <f t="shared" si="231"/>
        <v>-7.5580571018529233E-2</v>
      </c>
      <c r="AI102" s="238">
        <f t="shared" si="231"/>
        <v>0.11185984451214596</v>
      </c>
      <c r="AJ102" s="238">
        <f t="shared" si="231"/>
        <v>-0.14573631145191468</v>
      </c>
      <c r="AK102" s="238">
        <f t="shared" si="231"/>
        <v>-9.1356781208853308E-2</v>
      </c>
      <c r="AL102" s="238">
        <f t="shared" si="231"/>
        <v>-8.220343795733219E-2</v>
      </c>
      <c r="AM102" s="238">
        <f t="shared" si="231"/>
        <v>0.16455294200772996</v>
      </c>
      <c r="AN102" s="238">
        <f t="shared" si="231"/>
        <v>-0.31908127054681534</v>
      </c>
      <c r="AO102" s="238">
        <f t="shared" si="228"/>
        <v>-0.2048798737158406</v>
      </c>
      <c r="AP102" s="206"/>
      <c r="AQ102" s="38">
        <f t="shared" si="229"/>
        <v>-696887.87000000011</v>
      </c>
      <c r="AR102" s="72">
        <f t="shared" si="229"/>
        <v>-2108326.4500000002</v>
      </c>
      <c r="AS102" s="73">
        <f t="shared" si="229"/>
        <v>-988409.05000000028</v>
      </c>
      <c r="AT102" s="73">
        <f t="shared" si="229"/>
        <v>-1326763.3500000001</v>
      </c>
      <c r="AU102" s="73">
        <f t="shared" si="229"/>
        <v>-505243.20000000019</v>
      </c>
      <c r="AV102" s="73">
        <f t="shared" si="229"/>
        <v>-257598.49999999953</v>
      </c>
      <c r="AW102" s="73">
        <f t="shared" si="229"/>
        <v>375121.04000000004</v>
      </c>
      <c r="AX102" s="73">
        <f t="shared" si="229"/>
        <v>-476887.11999999965</v>
      </c>
      <c r="AY102" s="73">
        <f t="shared" si="229"/>
        <v>-225920.13999999966</v>
      </c>
      <c r="AZ102" s="73">
        <f t="shared" si="229"/>
        <v>-243629.95999999996</v>
      </c>
      <c r="BA102" s="73">
        <f t="shared" si="229"/>
        <v>686069.49999999953</v>
      </c>
      <c r="BB102" s="73">
        <f t="shared" si="229"/>
        <v>-1843005.1799999997</v>
      </c>
      <c r="BC102" s="73">
        <f>AB102-O102</f>
        <v>-707703.29</v>
      </c>
      <c r="BD102" s="118"/>
    </row>
    <row r="103" spans="1:56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05">
        <f>'NECO-ELECTRIC'!Z103+'NECO-GAS'!Z103</f>
        <v>15197051</v>
      </c>
      <c r="AA103" s="305">
        <f>'NECO-ELECTRIC'!AA103+'NECO-GAS'!AA103</f>
        <v>20019921.620000001</v>
      </c>
      <c r="AB103" s="115">
        <f>'NECO-ELECTRIC'!AB103+'NECO-GAS'!AB103</f>
        <v>11503079</v>
      </c>
      <c r="AC103" s="236">
        <f t="shared" si="230"/>
        <v>-0.13780313470833067</v>
      </c>
      <c r="AD103" s="237">
        <f t="shared" si="231"/>
        <v>-0.22912037658567269</v>
      </c>
      <c r="AE103" s="238">
        <f t="shared" si="231"/>
        <v>-0.10007347137738112</v>
      </c>
      <c r="AF103" s="238">
        <f t="shared" si="231"/>
        <v>5.2240217756944499E-2</v>
      </c>
      <c r="AG103" s="238">
        <f t="shared" si="231"/>
        <v>-4.3916877119952362E-3</v>
      </c>
      <c r="AH103" s="238">
        <f t="shared" si="231"/>
        <v>-3.4030639646863738E-2</v>
      </c>
      <c r="AI103" s="238">
        <f t="shared" si="231"/>
        <v>0.13571695237067366</v>
      </c>
      <c r="AJ103" s="238">
        <f t="shared" si="231"/>
        <v>-3.4113446604332187E-2</v>
      </c>
      <c r="AK103" s="238">
        <f t="shared" si="231"/>
        <v>6.4338092777514053E-2</v>
      </c>
      <c r="AL103" s="238">
        <f t="shared" si="231"/>
        <v>-5.7036129177354802E-2</v>
      </c>
      <c r="AM103" s="238">
        <f t="shared" si="231"/>
        <v>-0.16646843927853278</v>
      </c>
      <c r="AN103" s="238">
        <f t="shared" si="231"/>
        <v>3.0994418574375383E-2</v>
      </c>
      <c r="AO103" s="238">
        <f t="shared" si="228"/>
        <v>-0.21110389071184724</v>
      </c>
      <c r="AP103" s="206"/>
      <c r="AQ103" s="38">
        <f t="shared" si="229"/>
        <v>-2330488.4000000022</v>
      </c>
      <c r="AR103" s="72">
        <f t="shared" si="229"/>
        <v>-3383083.4000000004</v>
      </c>
      <c r="AS103" s="73">
        <f t="shared" si="229"/>
        <v>-1321353.6800000016</v>
      </c>
      <c r="AT103" s="73">
        <f t="shared" si="229"/>
        <v>508861.78999999911</v>
      </c>
      <c r="AU103" s="73">
        <f t="shared" si="229"/>
        <v>-45481.759999999776</v>
      </c>
      <c r="AV103" s="73">
        <f t="shared" si="229"/>
        <v>-419032.0700000003</v>
      </c>
      <c r="AW103" s="73">
        <f t="shared" si="229"/>
        <v>1525763.7299999986</v>
      </c>
      <c r="AX103" s="73">
        <f t="shared" si="229"/>
        <v>-397818.82999999821</v>
      </c>
      <c r="AY103" s="73">
        <f t="shared" si="229"/>
        <v>589763.52999999933</v>
      </c>
      <c r="AZ103" s="73">
        <f t="shared" si="229"/>
        <v>-669957.45999999903</v>
      </c>
      <c r="BA103" s="73">
        <f t="shared" si="229"/>
        <v>-2640468.2199999988</v>
      </c>
      <c r="BB103" s="73">
        <f t="shared" si="229"/>
        <v>456863.53999999911</v>
      </c>
      <c r="BC103" s="73">
        <f>AB103-O103</f>
        <v>-3078155.2899999991</v>
      </c>
      <c r="BD103" s="118"/>
    </row>
    <row r="104" spans="1:56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05">
        <f>'NECO-ELECTRIC'!Z104+'NECO-GAS'!Z104</f>
        <v>22674885</v>
      </c>
      <c r="AA104" s="305">
        <f>'NECO-ELECTRIC'!AA104+'NECO-GAS'!AA104</f>
        <v>30332300.239999998</v>
      </c>
      <c r="AB104" s="115">
        <f>'NECO-ELECTRIC'!AB104+'NECO-GAS'!AB104</f>
        <v>17789186</v>
      </c>
      <c r="AC104" s="236">
        <f t="shared" si="230"/>
        <v>-9.5902246242810435E-2</v>
      </c>
      <c r="AD104" s="237">
        <f t="shared" si="231"/>
        <v>-0.26202733026892799</v>
      </c>
      <c r="AE104" s="238">
        <f t="shared" si="231"/>
        <v>-0.13029855840020058</v>
      </c>
      <c r="AF104" s="238">
        <f t="shared" si="231"/>
        <v>3.3975862172771426E-3</v>
      </c>
      <c r="AG104" s="238">
        <f t="shared" si="231"/>
        <v>1.3587398148916146E-2</v>
      </c>
      <c r="AH104" s="238">
        <f t="shared" si="231"/>
        <v>-5.7883511802602497E-2</v>
      </c>
      <c r="AI104" s="238">
        <f t="shared" si="231"/>
        <v>0.21111804958118405</v>
      </c>
      <c r="AJ104" s="238">
        <f t="shared" si="231"/>
        <v>-1.52875358024457E-2</v>
      </c>
      <c r="AK104" s="238">
        <f t="shared" si="231"/>
        <v>6.7968971025151703E-2</v>
      </c>
      <c r="AL104" s="238">
        <f t="shared" si="231"/>
        <v>-7.9037906622529686E-2</v>
      </c>
      <c r="AM104" s="238">
        <f t="shared" si="231"/>
        <v>-0.15042116072890477</v>
      </c>
      <c r="AN104" s="238">
        <f t="shared" si="231"/>
        <v>1.362319613997094E-2</v>
      </c>
      <c r="AO104" s="238">
        <f t="shared" si="228"/>
        <v>-0.22323344903146278</v>
      </c>
      <c r="AP104" s="206"/>
      <c r="AQ104" s="38">
        <f t="shared" si="229"/>
        <v>-2429287.6899999976</v>
      </c>
      <c r="AR104" s="72">
        <f t="shared" si="229"/>
        <v>-6106172.2800000012</v>
      </c>
      <c r="AS104" s="73">
        <f t="shared" si="229"/>
        <v>-3015646.8499999978</v>
      </c>
      <c r="AT104" s="73">
        <f t="shared" si="229"/>
        <v>59072.480000000447</v>
      </c>
      <c r="AU104" s="73">
        <f t="shared" si="229"/>
        <v>245119.24000000209</v>
      </c>
      <c r="AV104" s="73">
        <f t="shared" si="229"/>
        <v>-1195644.5600000061</v>
      </c>
      <c r="AW104" s="73">
        <f t="shared" si="229"/>
        <v>3907319.3200000003</v>
      </c>
      <c r="AX104" s="73">
        <f t="shared" si="229"/>
        <v>-303429.64999999851</v>
      </c>
      <c r="AY104" s="73">
        <f t="shared" si="229"/>
        <v>1049620.0699999984</v>
      </c>
      <c r="AZ104" s="73">
        <f t="shared" si="229"/>
        <v>-1490782.6899999976</v>
      </c>
      <c r="BA104" s="73">
        <f t="shared" si="229"/>
        <v>-3654522.6700000018</v>
      </c>
      <c r="BB104" s="73">
        <f t="shared" si="229"/>
        <v>304752.69999999925</v>
      </c>
      <c r="BC104" s="73">
        <f>AB104-O104</f>
        <v>-5112400.0399999991</v>
      </c>
      <c r="BD104" s="118"/>
    </row>
    <row r="105" spans="1:56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05">
        <f>'NECO-ELECTRIC'!Z105+'NECO-GAS'!Z105</f>
        <v>24903337</v>
      </c>
      <c r="AA105" s="305">
        <f>'NECO-ELECTRIC'!AA105+'NECO-GAS'!AA105</f>
        <v>31303167.489999998</v>
      </c>
      <c r="AB105" s="115">
        <f>'NECO-ELECTRIC'!AB105+'NECO-GAS'!AB105</f>
        <v>20214545</v>
      </c>
      <c r="AC105" s="236">
        <f t="shared" si="230"/>
        <v>-7.7562172626908385E-2</v>
      </c>
      <c r="AD105" s="237">
        <f t="shared" si="231"/>
        <v>-0.20526894881803101</v>
      </c>
      <c r="AE105" s="238">
        <f t="shared" si="231"/>
        <v>-0.10189235138493405</v>
      </c>
      <c r="AF105" s="238">
        <f t="shared" si="231"/>
        <v>-3.0587268850539969E-2</v>
      </c>
      <c r="AG105" s="238">
        <f t="shared" si="231"/>
        <v>3.2583887855731269E-2</v>
      </c>
      <c r="AH105" s="238">
        <f t="shared" si="231"/>
        <v>-0.17203412324955836</v>
      </c>
      <c r="AI105" s="238">
        <f t="shared" si="231"/>
        <v>0.33981195674571768</v>
      </c>
      <c r="AJ105" s="238">
        <f t="shared" si="231"/>
        <v>-7.9662268497804917E-2</v>
      </c>
      <c r="AK105" s="238">
        <f t="shared" si="231"/>
        <v>-2.0177327705021422E-2</v>
      </c>
      <c r="AL105" s="238">
        <f t="shared" si="231"/>
        <v>-5.5733788409079971E-2</v>
      </c>
      <c r="AM105" s="238">
        <f t="shared" si="231"/>
        <v>-2.5637035575420609E-2</v>
      </c>
      <c r="AN105" s="238">
        <f t="shared" si="231"/>
        <v>-3.8022799907857035E-3</v>
      </c>
      <c r="AO105" s="238">
        <f t="shared" si="228"/>
        <v>-0.1560980795845445</v>
      </c>
      <c r="AP105" s="206"/>
      <c r="AQ105" s="38">
        <f t="shared" si="229"/>
        <v>-2014117.75</v>
      </c>
      <c r="AR105" s="72">
        <f t="shared" si="229"/>
        <v>-4895640.3799999952</v>
      </c>
      <c r="AS105" s="73">
        <f t="shared" si="229"/>
        <v>-2746988.4299999997</v>
      </c>
      <c r="AT105" s="73">
        <f t="shared" si="229"/>
        <v>-618345.53000000119</v>
      </c>
      <c r="AU105" s="73">
        <f t="shared" si="229"/>
        <v>715129.62000000104</v>
      </c>
      <c r="AV105" s="73">
        <f t="shared" si="229"/>
        <v>-4579784.3900000006</v>
      </c>
      <c r="AW105" s="73">
        <f t="shared" si="229"/>
        <v>7132472.429999996</v>
      </c>
      <c r="AX105" s="73">
        <f t="shared" si="229"/>
        <v>-1949397.9200000018</v>
      </c>
      <c r="AY105" s="73">
        <f t="shared" si="229"/>
        <v>-414182.59999999776</v>
      </c>
      <c r="AZ105" s="73">
        <f t="shared" si="229"/>
        <v>-1234370.1899999976</v>
      </c>
      <c r="BA105" s="73">
        <f t="shared" si="229"/>
        <v>-666607.97999999672</v>
      </c>
      <c r="BB105" s="73">
        <f t="shared" si="229"/>
        <v>-95050.870000001043</v>
      </c>
      <c r="BC105" s="73">
        <f>AB105-O105</f>
        <v>-3739121.3100000024</v>
      </c>
      <c r="BD105" s="118"/>
    </row>
    <row r="106" spans="1:56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S106" si="232">SUM(D101:D105)</f>
        <v>143346371.88999999</v>
      </c>
      <c r="E106" s="152">
        <f t="shared" si="232"/>
        <v>132433349.04999998</v>
      </c>
      <c r="F106" s="153">
        <f t="shared" si="232"/>
        <v>102779311.73</v>
      </c>
      <c r="G106" s="152">
        <f t="shared" si="232"/>
        <v>110323133.92999999</v>
      </c>
      <c r="H106" s="152">
        <f t="shared" si="232"/>
        <v>132076146.45</v>
      </c>
      <c r="I106" s="152">
        <f t="shared" si="232"/>
        <v>121033715.64</v>
      </c>
      <c r="J106" s="152">
        <f t="shared" si="232"/>
        <v>120539759.44000001</v>
      </c>
      <c r="K106" s="152">
        <f t="shared" si="232"/>
        <v>97698220.300000012</v>
      </c>
      <c r="L106" s="152">
        <f t="shared" si="232"/>
        <v>122217511.69999999</v>
      </c>
      <c r="M106" s="152">
        <f t="shared" si="232"/>
        <v>154802265.56</v>
      </c>
      <c r="N106" s="154">
        <f t="shared" si="232"/>
        <v>147675760.22999999</v>
      </c>
      <c r="O106" s="151">
        <f t="shared" si="232"/>
        <v>146545423.22</v>
      </c>
      <c r="P106" s="152">
        <f t="shared" si="232"/>
        <v>121647041.16999999</v>
      </c>
      <c r="Q106" s="152">
        <f t="shared" si="232"/>
        <v>126518771.06999999</v>
      </c>
      <c r="R106" s="152">
        <f t="shared" si="232"/>
        <v>111738024.52</v>
      </c>
      <c r="S106" s="152">
        <f t="shared" ref="S106:T106" si="233">SUM(S101:S105)</f>
        <v>118493966.14</v>
      </c>
      <c r="T106" s="152">
        <f t="shared" si="233"/>
        <v>132789131.22</v>
      </c>
      <c r="U106" s="152">
        <f t="shared" ref="U106:V106" si="234">SUM(U101:U105)</f>
        <v>140610413.97999999</v>
      </c>
      <c r="V106" s="152">
        <f t="shared" si="234"/>
        <v>119990205</v>
      </c>
      <c r="W106" s="152">
        <f t="shared" ref="W106" si="235">SUM(W101:W105)</f>
        <v>105329705.19999999</v>
      </c>
      <c r="X106" s="152">
        <f t="shared" ref="X106:Y106" si="236">SUM(X101:X105)</f>
        <v>117776123.75</v>
      </c>
      <c r="Y106" s="152">
        <f t="shared" si="236"/>
        <v>146216415.49999997</v>
      </c>
      <c r="Z106" s="288">
        <f t="shared" ref="Z106:AB106" si="237">SUM(Z101:Z105)</f>
        <v>154166395</v>
      </c>
      <c r="AA106" s="288">
        <f t="shared" ref="AA106" si="238">SUM(AA101:AA105)</f>
        <v>192833557.80000001</v>
      </c>
      <c r="AB106" s="154">
        <f t="shared" si="237"/>
        <v>115222225</v>
      </c>
      <c r="AC106" s="240">
        <f t="shared" si="230"/>
        <v>-6.1907605970089034E-2</v>
      </c>
      <c r="AD106" s="241">
        <f t="shared" si="231"/>
        <v>-0.15137690918784788</v>
      </c>
      <c r="AE106" s="242">
        <f t="shared" si="231"/>
        <v>-4.4660789917552797E-2</v>
      </c>
      <c r="AF106" s="242">
        <f t="shared" si="231"/>
        <v>8.7164553247198434E-2</v>
      </c>
      <c r="AG106" s="242">
        <f t="shared" si="231"/>
        <v>7.4062727543476051E-2</v>
      </c>
      <c r="AH106" s="242">
        <f t="shared" si="231"/>
        <v>5.3982856796167206E-3</v>
      </c>
      <c r="AI106" s="242">
        <f t="shared" si="231"/>
        <v>0.16174582624752665</v>
      </c>
      <c r="AJ106" s="242">
        <f t="shared" si="231"/>
        <v>-4.559113462256072E-3</v>
      </c>
      <c r="AK106" s="242">
        <f t="shared" si="231"/>
        <v>7.8112834364496356E-2</v>
      </c>
      <c r="AL106" s="242">
        <f t="shared" si="231"/>
        <v>-3.6340029249670842E-2</v>
      </c>
      <c r="AM106" s="242">
        <f t="shared" si="231"/>
        <v>-5.5463335946283242E-2</v>
      </c>
      <c r="AN106" s="242">
        <f t="shared" si="231"/>
        <v>4.395193063432392E-2</v>
      </c>
      <c r="AO106" s="242">
        <f t="shared" si="228"/>
        <v>-0.21374395413889063</v>
      </c>
      <c r="AP106" s="251"/>
      <c r="AQ106" s="153">
        <f t="shared" si="221"/>
        <v>-9670983.7699999884</v>
      </c>
      <c r="AR106" s="155">
        <f t="shared" si="232"/>
        <v>-21699330.719999991</v>
      </c>
      <c r="AS106" s="156">
        <f t="shared" si="232"/>
        <v>-5914577.9799999986</v>
      </c>
      <c r="AT106" s="156">
        <f t="shared" ref="AT106:AU106" si="239">SUM(AT101:AT105)</f>
        <v>8958712.7899999972</v>
      </c>
      <c r="AU106" s="156">
        <f t="shared" si="239"/>
        <v>8170832.2100000056</v>
      </c>
      <c r="AV106" s="156">
        <f t="shared" ref="AV106:AW106" si="240">SUM(AV101:AV105)</f>
        <v>712984.76999998465</v>
      </c>
      <c r="AW106" s="156">
        <f t="shared" si="240"/>
        <v>19576698.339999989</v>
      </c>
      <c r="AX106" s="156">
        <f t="shared" ref="AX106:AY106" si="241">SUM(AX101:AX105)</f>
        <v>-549554.43999999994</v>
      </c>
      <c r="AY106" s="156">
        <f t="shared" si="241"/>
        <v>7631484.8999999994</v>
      </c>
      <c r="AZ106" s="156">
        <f t="shared" ref="AZ106:BA106" si="242">SUM(AZ101:AZ105)</f>
        <v>-4441387.95</v>
      </c>
      <c r="BA106" s="156">
        <f t="shared" si="242"/>
        <v>-8585850.0600000098</v>
      </c>
      <c r="BB106" s="156">
        <f t="shared" ref="BB106:BC106" si="243">SUM(BB101:BB105)</f>
        <v>6490634.7699999958</v>
      </c>
      <c r="BC106" s="156">
        <f t="shared" si="243"/>
        <v>-31323198.220000006</v>
      </c>
      <c r="BD106" s="157"/>
    </row>
    <row r="107" spans="1:56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281"/>
      <c r="AB107" s="52"/>
      <c r="AC107" s="244"/>
      <c r="AD107" s="245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7"/>
      <c r="AQ107" s="102"/>
      <c r="AR107" s="103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5"/>
    </row>
    <row r="108" spans="1:56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05">
        <f>'NECO-ELECTRIC'!Z108+'NECO-GAS'!Z108</f>
        <v>557136</v>
      </c>
      <c r="AA108" s="305">
        <f>'NECO-ELECTRIC'!AA108+'NECO-GAS'!AA108</f>
        <v>695597</v>
      </c>
      <c r="AB108" s="122">
        <f>'NECO-ELECTRIC'!AB108+'NECO-GAS'!AB108</f>
        <v>456238</v>
      </c>
      <c r="AC108" s="236">
        <f t="shared" ref="AC108:AN108" si="244">IF(ISERROR((O108-C108)/C108)=TRUE,0,(O108-C108)/C108)</f>
        <v>0.13743279569892472</v>
      </c>
      <c r="AD108" s="237">
        <f t="shared" si="244"/>
        <v>7.1212574479477292E-2</v>
      </c>
      <c r="AE108" s="238">
        <f t="shared" si="244"/>
        <v>2.9942337391072479E-2</v>
      </c>
      <c r="AF108" s="238">
        <f t="shared" si="244"/>
        <v>0.19945437391145959</v>
      </c>
      <c r="AG108" s="238">
        <f t="shared" si="244"/>
        <v>5.420613636242301E-2</v>
      </c>
      <c r="AH108" s="238">
        <f t="shared" si="244"/>
        <v>6.0802682833209977E-2</v>
      </c>
      <c r="AI108" s="238">
        <f t="shared" si="244"/>
        <v>6.011229955541067E-2</v>
      </c>
      <c r="AJ108" s="238">
        <f t="shared" si="244"/>
        <v>-1.7160392266142934E-2</v>
      </c>
      <c r="AK108" s="238">
        <f t="shared" si="244"/>
        <v>6.0100421053032135E-2</v>
      </c>
      <c r="AL108" s="238">
        <f t="shared" si="244"/>
        <v>-1.4477769827766234E-2</v>
      </c>
      <c r="AM108" s="238">
        <f t="shared" si="244"/>
        <v>-6.0352512629087134E-2</v>
      </c>
      <c r="AN108" s="238">
        <f t="shared" si="244"/>
        <v>8.6465348685639803E-3</v>
      </c>
      <c r="AO108" s="238">
        <f t="shared" ref="AO108:AO113" si="245">IF(ISERROR((AB108-O108)/O108)=TRUE,0,(AB108-O108)/O108)</f>
        <v>-0.23419162078689404</v>
      </c>
      <c r="AP108" s="206"/>
      <c r="AQ108" s="37">
        <f t="shared" ref="AQ108:BB109" si="246">O108-C108</f>
        <v>71984</v>
      </c>
      <c r="AR108" s="72">
        <f t="shared" si="246"/>
        <v>37373</v>
      </c>
      <c r="AS108" s="73">
        <f t="shared" si="246"/>
        <v>16170</v>
      </c>
      <c r="AT108" s="73">
        <f t="shared" si="246"/>
        <v>97456</v>
      </c>
      <c r="AU108" s="73">
        <f t="shared" si="246"/>
        <v>30460</v>
      </c>
      <c r="AV108" s="73">
        <f t="shared" si="246"/>
        <v>33107</v>
      </c>
      <c r="AW108" s="73">
        <f t="shared" si="246"/>
        <v>32085</v>
      </c>
      <c r="AX108" s="73">
        <f t="shared" si="246"/>
        <v>-10284</v>
      </c>
      <c r="AY108" s="73">
        <f t="shared" si="246"/>
        <v>31588</v>
      </c>
      <c r="AZ108" s="73">
        <f t="shared" si="246"/>
        <v>-8458</v>
      </c>
      <c r="BA108" s="73">
        <f t="shared" si="246"/>
        <v>-36152</v>
      </c>
      <c r="BB108" s="73">
        <f t="shared" si="246"/>
        <v>4776</v>
      </c>
      <c r="BC108" s="73">
        <f>AB108-O108</f>
        <v>-139522</v>
      </c>
      <c r="BD108" s="123"/>
    </row>
    <row r="109" spans="1:56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05">
        <f>'NECO-ELECTRIC'!Z109+'NECO-GAS'!Z109</f>
        <v>47796</v>
      </c>
      <c r="AA109" s="305">
        <f>'NECO-ELECTRIC'!AA109+'NECO-GAS'!AA109</f>
        <v>58736</v>
      </c>
      <c r="AB109" s="122">
        <f>'NECO-ELECTRIC'!AB109+'NECO-GAS'!AB109</f>
        <v>35073</v>
      </c>
      <c r="AC109" s="236">
        <f t="shared" ref="AC109:AC113" si="247">IF(ISERROR((O109-C109)/C109)=TRUE,0,(O109-C109)/C109)</f>
        <v>0.23976499976870055</v>
      </c>
      <c r="AD109" s="237">
        <f t="shared" ref="AD109:AN113" si="248">IF(ISERROR((P109-D109)/D109)=TRUE,0,(P109-D109)/D109)</f>
        <v>-2.202339986235375E-2</v>
      </c>
      <c r="AE109" s="238">
        <f t="shared" si="248"/>
        <v>3.6188226816917198E-2</v>
      </c>
      <c r="AF109" s="238">
        <f t="shared" si="248"/>
        <v>-3.421222115966354E-2</v>
      </c>
      <c r="AG109" s="238">
        <f t="shared" si="248"/>
        <v>-5.1037201469687689E-2</v>
      </c>
      <c r="AH109" s="238">
        <f t="shared" si="248"/>
        <v>-3.7369744879626306E-2</v>
      </c>
      <c r="AI109" s="238">
        <f t="shared" si="248"/>
        <v>8.3815903197925673E-2</v>
      </c>
      <c r="AJ109" s="238">
        <f t="shared" si="248"/>
        <v>-4.8353745824717673E-2</v>
      </c>
      <c r="AK109" s="238">
        <f t="shared" si="248"/>
        <v>8.5403190534287885E-3</v>
      </c>
      <c r="AL109" s="238">
        <f t="shared" si="248"/>
        <v>9.6616328159458947E-4</v>
      </c>
      <c r="AM109" s="238">
        <f t="shared" si="248"/>
        <v>4.1850763250213328E-2</v>
      </c>
      <c r="AN109" s="238">
        <f t="shared" si="248"/>
        <v>-0.27403627084662352</v>
      </c>
      <c r="AO109" s="238">
        <f t="shared" si="245"/>
        <v>-0.34565298507462688</v>
      </c>
      <c r="AP109" s="206"/>
      <c r="AQ109" s="37">
        <f t="shared" si="246"/>
        <v>10366</v>
      </c>
      <c r="AR109" s="72">
        <f t="shared" si="246"/>
        <v>-1120</v>
      </c>
      <c r="AS109" s="73">
        <f t="shared" si="246"/>
        <v>1808</v>
      </c>
      <c r="AT109" s="73">
        <f t="shared" si="246"/>
        <v>-1753</v>
      </c>
      <c r="AU109" s="73">
        <f t="shared" si="246"/>
        <v>-2667</v>
      </c>
      <c r="AV109" s="73">
        <f t="shared" si="246"/>
        <v>-1768</v>
      </c>
      <c r="AW109" s="73">
        <f t="shared" si="246"/>
        <v>3879</v>
      </c>
      <c r="AX109" s="73">
        <f t="shared" si="246"/>
        <v>-2432</v>
      </c>
      <c r="AY109" s="73">
        <f t="shared" si="246"/>
        <v>371</v>
      </c>
      <c r="AZ109" s="73">
        <f t="shared" si="246"/>
        <v>46</v>
      </c>
      <c r="BA109" s="73">
        <f t="shared" si="246"/>
        <v>2207</v>
      </c>
      <c r="BB109" s="73">
        <f t="shared" si="246"/>
        <v>-18042</v>
      </c>
      <c r="BC109" s="73">
        <f>AB109-O109</f>
        <v>-18527</v>
      </c>
      <c r="BD109" s="123"/>
    </row>
    <row r="110" spans="1:56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05">
        <f>'NECO-ELECTRIC'!Z110+'NECO-GAS'!Z110</f>
        <v>68259</v>
      </c>
      <c r="AA110" s="305">
        <f>'NECO-ELECTRIC'!AA110+'NECO-GAS'!AA110</f>
        <v>82495</v>
      </c>
      <c r="AB110" s="122">
        <f>'NECO-ELECTRIC'!AB110+'NECO-GAS'!AB110</f>
        <v>53456</v>
      </c>
      <c r="AC110" s="236">
        <f t="shared" si="247"/>
        <v>5.0084628404369905E-2</v>
      </c>
      <c r="AD110" s="237">
        <f t="shared" si="248"/>
        <v>-1.4149903988415652E-2</v>
      </c>
      <c r="AE110" s="238">
        <f t="shared" si="248"/>
        <v>-2.2905873450142614E-2</v>
      </c>
      <c r="AF110" s="238">
        <f t="shared" si="248"/>
        <v>0.16366093325103018</v>
      </c>
      <c r="AG110" s="238">
        <f t="shared" si="248"/>
        <v>8.8658328165882733E-2</v>
      </c>
      <c r="AH110" s="238">
        <f t="shared" si="248"/>
        <v>3.9358301316831393E-2</v>
      </c>
      <c r="AI110" s="238">
        <f t="shared" si="248"/>
        <v>0.18942767471285143</v>
      </c>
      <c r="AJ110" s="238">
        <f t="shared" si="248"/>
        <v>-1.8001232961161722E-2</v>
      </c>
      <c r="AK110" s="238">
        <f t="shared" si="248"/>
        <v>5.5156378667269468E-2</v>
      </c>
      <c r="AL110" s="238">
        <f t="shared" si="248"/>
        <v>2.6360744580584353E-3</v>
      </c>
      <c r="AM110" s="238">
        <f t="shared" si="248"/>
        <v>-9.1371861708659394E-2</v>
      </c>
      <c r="AN110" s="238">
        <f t="shared" si="248"/>
        <v>-2.0322927879440258E-2</v>
      </c>
      <c r="AO110" s="238">
        <f t="shared" si="245"/>
        <v>-0.21670452047769068</v>
      </c>
      <c r="AP110" s="206"/>
      <c r="AQ110" s="37">
        <f t="shared" ref="AQ110:AQ140" si="249">O110-C110</f>
        <v>3255</v>
      </c>
      <c r="AR110" s="72">
        <f t="shared" ref="AR110:BB112" si="250">P110-D110</f>
        <v>-899</v>
      </c>
      <c r="AS110" s="73">
        <f t="shared" si="250"/>
        <v>-1574</v>
      </c>
      <c r="AT110" s="73">
        <f t="shared" si="250"/>
        <v>9810</v>
      </c>
      <c r="AU110" s="73">
        <f t="shared" si="250"/>
        <v>5862</v>
      </c>
      <c r="AV110" s="73">
        <f t="shared" si="250"/>
        <v>2684</v>
      </c>
      <c r="AW110" s="73">
        <f t="shared" si="250"/>
        <v>11528</v>
      </c>
      <c r="AX110" s="73">
        <f t="shared" si="250"/>
        <v>-1314</v>
      </c>
      <c r="AY110" s="73">
        <f t="shared" si="250"/>
        <v>3416</v>
      </c>
      <c r="AZ110" s="73">
        <f t="shared" si="250"/>
        <v>179</v>
      </c>
      <c r="BA110" s="73">
        <f t="shared" si="250"/>
        <v>-8185</v>
      </c>
      <c r="BB110" s="73">
        <f t="shared" si="250"/>
        <v>-1416</v>
      </c>
      <c r="BC110" s="73">
        <f>AB110-O110</f>
        <v>-14789</v>
      </c>
      <c r="BD110" s="123"/>
    </row>
    <row r="111" spans="1:56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05">
        <f>'NECO-ELECTRIC'!Z111+'NECO-GAS'!Z111</f>
        <v>14798</v>
      </c>
      <c r="AA111" s="305">
        <f>'NECO-ELECTRIC'!AA111+'NECO-GAS'!AA111</f>
        <v>17771</v>
      </c>
      <c r="AB111" s="122">
        <f>'NECO-ELECTRIC'!AB111+'NECO-GAS'!AB111</f>
        <v>11102</v>
      </c>
      <c r="AC111" s="236">
        <f t="shared" si="247"/>
        <v>6.6842761758015998E-2</v>
      </c>
      <c r="AD111" s="237">
        <f t="shared" si="248"/>
        <v>-0.12573014018691589</v>
      </c>
      <c r="AE111" s="238">
        <f t="shared" si="248"/>
        <v>-4.1025980911983034E-2</v>
      </c>
      <c r="AF111" s="238">
        <f t="shared" si="248"/>
        <v>0.13739198743126474</v>
      </c>
      <c r="AG111" s="238">
        <f t="shared" si="248"/>
        <v>3.0856028418193217E-2</v>
      </c>
      <c r="AH111" s="238">
        <f t="shared" si="248"/>
        <v>2.6066514554380141E-2</v>
      </c>
      <c r="AI111" s="238">
        <f t="shared" si="248"/>
        <v>0.24698888202594194</v>
      </c>
      <c r="AJ111" s="238">
        <f t="shared" si="248"/>
        <v>-2.964254577157803E-2</v>
      </c>
      <c r="AK111" s="238">
        <f t="shared" si="248"/>
        <v>7.163461538461538E-2</v>
      </c>
      <c r="AL111" s="238">
        <f t="shared" si="248"/>
        <v>-3.4263438654082892E-2</v>
      </c>
      <c r="AM111" s="238">
        <f t="shared" si="248"/>
        <v>-0.10026074952707194</v>
      </c>
      <c r="AN111" s="238">
        <f t="shared" si="248"/>
        <v>4.9726892246577288E-2</v>
      </c>
      <c r="AO111" s="238">
        <f t="shared" si="245"/>
        <v>-0.23645116918844566</v>
      </c>
      <c r="AP111" s="206"/>
      <c r="AQ111" s="37">
        <f t="shared" si="249"/>
        <v>911</v>
      </c>
      <c r="AR111" s="72">
        <f t="shared" si="250"/>
        <v>-1722</v>
      </c>
      <c r="AS111" s="73">
        <f t="shared" si="250"/>
        <v>-619</v>
      </c>
      <c r="AT111" s="73">
        <f t="shared" si="250"/>
        <v>1749</v>
      </c>
      <c r="AU111" s="73">
        <f t="shared" si="250"/>
        <v>443</v>
      </c>
      <c r="AV111" s="73">
        <f t="shared" si="250"/>
        <v>377</v>
      </c>
      <c r="AW111" s="73">
        <f t="shared" si="250"/>
        <v>3199</v>
      </c>
      <c r="AX111" s="73">
        <f t="shared" si="250"/>
        <v>-476</v>
      </c>
      <c r="AY111" s="73">
        <f t="shared" si="250"/>
        <v>894</v>
      </c>
      <c r="AZ111" s="73">
        <f t="shared" si="250"/>
        <v>-501</v>
      </c>
      <c r="BA111" s="73">
        <f t="shared" si="250"/>
        <v>-1961</v>
      </c>
      <c r="BB111" s="73">
        <f t="shared" si="250"/>
        <v>701</v>
      </c>
      <c r="BC111" s="73">
        <f>AB111-O111</f>
        <v>-3438</v>
      </c>
      <c r="BD111" s="123"/>
    </row>
    <row r="112" spans="1:56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05">
        <f>'NECO-ELECTRIC'!Z112+'NECO-GAS'!Z112</f>
        <v>2340</v>
      </c>
      <c r="AA112" s="305">
        <f>'NECO-ELECTRIC'!AA112+'NECO-GAS'!AA112</f>
        <v>2672</v>
      </c>
      <c r="AB112" s="122">
        <f>'NECO-ELECTRIC'!AB112+'NECO-GAS'!AB112</f>
        <v>1679</v>
      </c>
      <c r="AC112" s="236">
        <f t="shared" si="247"/>
        <v>5.5214723926380369E-2</v>
      </c>
      <c r="AD112" s="237">
        <f t="shared" si="248"/>
        <v>-0.10862315388280133</v>
      </c>
      <c r="AE112" s="238">
        <f t="shared" si="248"/>
        <v>1.4592274678111588E-2</v>
      </c>
      <c r="AF112" s="238">
        <f t="shared" si="248"/>
        <v>5.5319148936170209E-2</v>
      </c>
      <c r="AG112" s="238">
        <f t="shared" si="248"/>
        <v>8.7017873941674512E-2</v>
      </c>
      <c r="AH112" s="238">
        <f t="shared" si="248"/>
        <v>-1.7873100983020553E-2</v>
      </c>
      <c r="AI112" s="238">
        <f t="shared" si="248"/>
        <v>0.41350649350649349</v>
      </c>
      <c r="AJ112" s="238">
        <f t="shared" si="248"/>
        <v>8.6425141859450022E-2</v>
      </c>
      <c r="AK112" s="238">
        <f t="shared" si="248"/>
        <v>0.20098846787479407</v>
      </c>
      <c r="AL112" s="238">
        <f t="shared" si="248"/>
        <v>3.7348272642390289E-2</v>
      </c>
      <c r="AM112" s="238">
        <f t="shared" si="248"/>
        <v>-0.24592182209910743</v>
      </c>
      <c r="AN112" s="238">
        <f t="shared" si="248"/>
        <v>-3.1055900621118012E-2</v>
      </c>
      <c r="AO112" s="238">
        <f t="shared" si="245"/>
        <v>-0.24910554561717352</v>
      </c>
      <c r="AP112" s="206"/>
      <c r="AQ112" s="37">
        <f t="shared" si="249"/>
        <v>117</v>
      </c>
      <c r="AR112" s="72">
        <f t="shared" si="250"/>
        <v>-228</v>
      </c>
      <c r="AS112" s="73">
        <f t="shared" si="250"/>
        <v>34</v>
      </c>
      <c r="AT112" s="73">
        <f t="shared" si="250"/>
        <v>117</v>
      </c>
      <c r="AU112" s="73">
        <f t="shared" si="250"/>
        <v>185</v>
      </c>
      <c r="AV112" s="73">
        <f t="shared" si="250"/>
        <v>-40</v>
      </c>
      <c r="AW112" s="73">
        <f t="shared" si="250"/>
        <v>796</v>
      </c>
      <c r="AX112" s="73">
        <f t="shared" si="250"/>
        <v>198</v>
      </c>
      <c r="AY112" s="73">
        <f t="shared" si="250"/>
        <v>366</v>
      </c>
      <c r="AZ112" s="73">
        <f t="shared" si="250"/>
        <v>80</v>
      </c>
      <c r="BA112" s="73">
        <f t="shared" si="250"/>
        <v>-799</v>
      </c>
      <c r="BB112" s="73">
        <f t="shared" si="250"/>
        <v>-75</v>
      </c>
      <c r="BC112" s="73">
        <f>AB112-O112</f>
        <v>-557</v>
      </c>
      <c r="BD112" s="123"/>
    </row>
    <row r="113" spans="1:56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S127" si="251">SUM(D108:D112)</f>
        <v>654993</v>
      </c>
      <c r="E113" s="77">
        <f t="shared" si="251"/>
        <v>676133</v>
      </c>
      <c r="F113" s="79">
        <f t="shared" si="251"/>
        <v>614638</v>
      </c>
      <c r="G113" s="77">
        <f t="shared" si="251"/>
        <v>696787</v>
      </c>
      <c r="H113" s="77">
        <f t="shared" si="251"/>
        <v>676705</v>
      </c>
      <c r="I113" s="77">
        <f t="shared" si="251"/>
        <v>655765</v>
      </c>
      <c r="J113" s="77">
        <f t="shared" si="251"/>
        <v>740927</v>
      </c>
      <c r="K113" s="77">
        <f t="shared" si="251"/>
        <v>645262</v>
      </c>
      <c r="L113" s="77">
        <f t="shared" si="251"/>
        <v>716485</v>
      </c>
      <c r="M113" s="77">
        <f t="shared" si="251"/>
        <v>764136</v>
      </c>
      <c r="N113" s="78">
        <f t="shared" si="251"/>
        <v>704385</v>
      </c>
      <c r="O113" s="76">
        <f t="shared" si="251"/>
        <v>734381</v>
      </c>
      <c r="P113" s="77">
        <f t="shared" si="251"/>
        <v>688397</v>
      </c>
      <c r="Q113" s="77">
        <f t="shared" si="251"/>
        <v>691952</v>
      </c>
      <c r="R113" s="77">
        <f t="shared" si="251"/>
        <v>722017</v>
      </c>
      <c r="S113" s="77">
        <f t="shared" ref="S113:T113" si="252">SUM(S108:S112)</f>
        <v>731070</v>
      </c>
      <c r="T113" s="77">
        <f t="shared" si="252"/>
        <v>711065</v>
      </c>
      <c r="U113" s="77">
        <f t="shared" ref="U113:V113" si="253">SUM(U108:U112)</f>
        <v>707252</v>
      </c>
      <c r="V113" s="77">
        <f t="shared" si="253"/>
        <v>726619</v>
      </c>
      <c r="W113" s="77">
        <f t="shared" ref="W113" si="254">SUM(W108:W112)</f>
        <v>681897</v>
      </c>
      <c r="X113" s="77">
        <f t="shared" ref="X113:Y113" si="255">SUM(X108:X112)</f>
        <v>707831</v>
      </c>
      <c r="Y113" s="77">
        <f t="shared" si="255"/>
        <v>719246</v>
      </c>
      <c r="Z113" s="277">
        <f t="shared" ref="Z113:AB113" si="256">SUM(Z108:Z112)</f>
        <v>690329</v>
      </c>
      <c r="AA113" s="277">
        <f t="shared" ref="AA113" si="257">SUM(AA108:AA112)</f>
        <v>857271</v>
      </c>
      <c r="AB113" s="78">
        <f t="shared" si="256"/>
        <v>557548</v>
      </c>
      <c r="AC113" s="208">
        <f t="shared" si="247"/>
        <v>0.13374491314523548</v>
      </c>
      <c r="AD113" s="212">
        <f t="shared" si="248"/>
        <v>5.0999018310119347E-2</v>
      </c>
      <c r="AE113" s="213">
        <f t="shared" si="248"/>
        <v>2.3396284458826886E-2</v>
      </c>
      <c r="AF113" s="213">
        <f t="shared" si="248"/>
        <v>0.17470283321239494</v>
      </c>
      <c r="AG113" s="213">
        <f t="shared" si="248"/>
        <v>4.9201549397448571E-2</v>
      </c>
      <c r="AH113" s="213">
        <f t="shared" si="248"/>
        <v>5.0775448681478638E-2</v>
      </c>
      <c r="AI113" s="213">
        <f t="shared" si="248"/>
        <v>7.8514406837815381E-2</v>
      </c>
      <c r="AJ113" s="213">
        <f t="shared" si="248"/>
        <v>-1.9310944263065052E-2</v>
      </c>
      <c r="AK113" s="213">
        <f t="shared" si="248"/>
        <v>5.6775387362032789E-2</v>
      </c>
      <c r="AL113" s="213">
        <f t="shared" si="248"/>
        <v>-1.2078410573843137E-2</v>
      </c>
      <c r="AM113" s="213">
        <f t="shared" si="248"/>
        <v>-5.874608708397458E-2</v>
      </c>
      <c r="AN113" s="213">
        <f t="shared" si="248"/>
        <v>-1.9954996202360926E-2</v>
      </c>
      <c r="AO113" s="213">
        <f t="shared" si="245"/>
        <v>-0.24079190501932921</v>
      </c>
      <c r="AP113" s="214"/>
      <c r="AQ113" s="79">
        <f t="shared" si="251"/>
        <v>86633</v>
      </c>
      <c r="AR113" s="80">
        <f t="shared" si="251"/>
        <v>33404</v>
      </c>
      <c r="AS113" s="81">
        <f t="shared" si="251"/>
        <v>15819</v>
      </c>
      <c r="AT113" s="81">
        <f t="shared" ref="AT113:AU113" si="258">SUM(AT108:AT112)</f>
        <v>107379</v>
      </c>
      <c r="AU113" s="81">
        <f t="shared" si="258"/>
        <v>34283</v>
      </c>
      <c r="AV113" s="81">
        <f t="shared" ref="AV113:AW113" si="259">SUM(AV108:AV112)</f>
        <v>34360</v>
      </c>
      <c r="AW113" s="81">
        <f t="shared" si="259"/>
        <v>51487</v>
      </c>
      <c r="AX113" s="81">
        <f t="shared" ref="AX113:AY113" si="260">SUM(AX108:AX112)</f>
        <v>-14308</v>
      </c>
      <c r="AY113" s="81">
        <f t="shared" si="260"/>
        <v>36635</v>
      </c>
      <c r="AZ113" s="81">
        <f t="shared" ref="AZ113:BA113" si="261">SUM(AZ108:AZ112)</f>
        <v>-8654</v>
      </c>
      <c r="BA113" s="81">
        <f t="shared" si="261"/>
        <v>-44890</v>
      </c>
      <c r="BB113" s="81">
        <f t="shared" ref="BB113:BC113" si="262">SUM(BB108:BB112)</f>
        <v>-14056</v>
      </c>
      <c r="BC113" s="81">
        <f t="shared" si="262"/>
        <v>-176833</v>
      </c>
      <c r="BD113" s="82"/>
    </row>
    <row r="114" spans="1:56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282"/>
      <c r="AB114" s="108"/>
      <c r="AC114" s="232"/>
      <c r="AD114" s="233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5"/>
      <c r="AQ114" s="109"/>
      <c r="AR114" s="110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2"/>
    </row>
    <row r="115" spans="1:56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63">+E94-E101</f>
        <v>-8232801.1299999952</v>
      </c>
      <c r="F115" s="114">
        <f t="shared" si="263"/>
        <v>-1468511.5199999958</v>
      </c>
      <c r="G115" s="114">
        <f t="shared" si="263"/>
        <v>10157627.849999994</v>
      </c>
      <c r="H115" s="114">
        <f t="shared" si="263"/>
        <v>4679098.7800000012</v>
      </c>
      <c r="I115" s="114">
        <f t="shared" si="263"/>
        <v>-5798040.2800000012</v>
      </c>
      <c r="J115" s="114">
        <f t="shared" si="263"/>
        <v>-2638477.8100000024</v>
      </c>
      <c r="K115" s="114">
        <f t="shared" si="263"/>
        <v>5066323.1900000051</v>
      </c>
      <c r="L115" s="114">
        <f t="shared" si="263"/>
        <v>15679756.099999994</v>
      </c>
      <c r="M115" s="114">
        <f t="shared" si="263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64">+P94-P101</f>
        <v>2146626.3900000006</v>
      </c>
      <c r="Q115" s="114">
        <f t="shared" si="264"/>
        <v>1646842.7900000066</v>
      </c>
      <c r="R115" s="114">
        <f t="shared" si="264"/>
        <v>-5539273.9799999967</v>
      </c>
      <c r="S115" s="114">
        <f t="shared" si="264"/>
        <v>20023939.359999985</v>
      </c>
      <c r="T115" s="114">
        <f t="shared" ref="T115:U115" si="265">+T94-T101</f>
        <v>10606888.920000002</v>
      </c>
      <c r="U115" s="114">
        <f t="shared" si="265"/>
        <v>-4381893.3100000024</v>
      </c>
      <c r="V115" s="114">
        <f t="shared" ref="V115:W115" si="266">+V94-V101</f>
        <v>-2660060</v>
      </c>
      <c r="W115" s="114">
        <f t="shared" si="266"/>
        <v>4882823.4900000021</v>
      </c>
      <c r="X115" s="114">
        <f t="shared" ref="X115:Y115" si="267">+X94-X101</f>
        <v>20738362.63000001</v>
      </c>
      <c r="Y115" s="114">
        <f t="shared" si="267"/>
        <v>23870261.010000005</v>
      </c>
      <c r="Z115" s="287">
        <f t="shared" ref="Z115:AB115" si="268">+Z94-Z101</f>
        <v>12680148</v>
      </c>
      <c r="AA115" s="287">
        <f t="shared" ref="AA115" si="269">+AA94-AA101</f>
        <v>-6758412.5199999958</v>
      </c>
      <c r="AB115" s="115">
        <f t="shared" si="268"/>
        <v>-5151313</v>
      </c>
      <c r="AC115" s="236">
        <f t="shared" ref="AC115:AN115" si="270">IF(ISERROR((O115-C115)/C115)=TRUE,0,(O115-C115)/C115)</f>
        <v>-0.61227782423816879</v>
      </c>
      <c r="AD115" s="237">
        <f t="shared" si="270"/>
        <v>-1.1706068272507968</v>
      </c>
      <c r="AE115" s="238">
        <f t="shared" si="270"/>
        <v>-1.2000343217327305</v>
      </c>
      <c r="AF115" s="238">
        <f t="shared" si="270"/>
        <v>2.7720330447254593</v>
      </c>
      <c r="AG115" s="238">
        <f t="shared" si="270"/>
        <v>0.97132043580430993</v>
      </c>
      <c r="AH115" s="238">
        <f t="shared" si="270"/>
        <v>1.2668657830728676</v>
      </c>
      <c r="AI115" s="238">
        <f t="shared" si="270"/>
        <v>-0.24424579713337186</v>
      </c>
      <c r="AJ115" s="238">
        <f t="shared" si="270"/>
        <v>8.1797883303015521E-3</v>
      </c>
      <c r="AK115" s="238">
        <f t="shared" si="270"/>
        <v>-3.6219501425056699E-2</v>
      </c>
      <c r="AL115" s="238">
        <f t="shared" si="270"/>
        <v>0.32262023068075774</v>
      </c>
      <c r="AM115" s="238">
        <f t="shared" si="270"/>
        <v>0.34632000637030957</v>
      </c>
      <c r="AN115" s="238">
        <f t="shared" si="270"/>
        <v>-6.3321861921841238</v>
      </c>
      <c r="AO115" s="238">
        <f t="shared" ref="AO115:AO120" si="271">IF(ISERROR((AB115-O115)/O115)=TRUE,0,(AB115-O115)/O115)</f>
        <v>1.9725453614972692</v>
      </c>
      <c r="AP115" s="206"/>
      <c r="AQ115" s="38">
        <f t="shared" ref="AQ115:BB115" si="272">O115-C115</f>
        <v>2736637.8999999911</v>
      </c>
      <c r="AR115" s="72">
        <f t="shared" si="272"/>
        <v>14728927.019999996</v>
      </c>
      <c r="AS115" s="73">
        <f t="shared" si="272"/>
        <v>9879643.9200000018</v>
      </c>
      <c r="AT115" s="73">
        <f t="shared" si="272"/>
        <v>-4070762.4600000009</v>
      </c>
      <c r="AU115" s="73">
        <f t="shared" si="272"/>
        <v>9866311.5099999905</v>
      </c>
      <c r="AV115" s="73">
        <f t="shared" si="272"/>
        <v>5927790.1400000006</v>
      </c>
      <c r="AW115" s="73">
        <f t="shared" si="272"/>
        <v>1416146.9699999988</v>
      </c>
      <c r="AX115" s="73">
        <f t="shared" si="272"/>
        <v>-21582.189999997616</v>
      </c>
      <c r="AY115" s="73">
        <f t="shared" si="272"/>
        <v>-183499.70000000298</v>
      </c>
      <c r="AZ115" s="73">
        <f t="shared" si="272"/>
        <v>5058606.5300000161</v>
      </c>
      <c r="BA115" s="73">
        <f t="shared" si="272"/>
        <v>6140255.5900000185</v>
      </c>
      <c r="BB115" s="73">
        <f t="shared" si="272"/>
        <v>15058187.239999995</v>
      </c>
      <c r="BC115" s="73">
        <f>AB115-O115</f>
        <v>-3418349.3699999899</v>
      </c>
      <c r="BD115" s="118"/>
    </row>
    <row r="116" spans="1:56" s="41" customFormat="1" x14ac:dyDescent="0.35">
      <c r="A116" s="172"/>
      <c r="B116" s="42" t="s">
        <v>31</v>
      </c>
      <c r="C116" s="113">
        <f t="shared" ref="C116:D119" si="273">+C95-C102</f>
        <v>2851470.9000000004</v>
      </c>
      <c r="D116" s="114">
        <f t="shared" si="273"/>
        <v>-655268.83999999985</v>
      </c>
      <c r="E116" s="114">
        <f t="shared" si="263"/>
        <v>-528249.9700000002</v>
      </c>
      <c r="F116" s="114">
        <f t="shared" si="263"/>
        <v>-1053630.9900000002</v>
      </c>
      <c r="G116" s="114">
        <f t="shared" si="263"/>
        <v>365136.66000000015</v>
      </c>
      <c r="H116" s="114">
        <f t="shared" si="263"/>
        <v>963023.36000000034</v>
      </c>
      <c r="I116" s="114">
        <f t="shared" si="263"/>
        <v>369161.12999999989</v>
      </c>
      <c r="J116" s="114">
        <f t="shared" si="263"/>
        <v>507580.77</v>
      </c>
      <c r="K116" s="114">
        <f t="shared" si="263"/>
        <v>1515777.8600000003</v>
      </c>
      <c r="L116" s="114">
        <f t="shared" si="263"/>
        <v>2606503.7400000002</v>
      </c>
      <c r="M116" s="114">
        <f t="shared" si="263"/>
        <v>2144613.4899999998</v>
      </c>
      <c r="N116" s="115">
        <f t="shared" si="263"/>
        <v>-798047.84999999963</v>
      </c>
      <c r="O116" s="113">
        <f t="shared" si="263"/>
        <v>888235.11000000034</v>
      </c>
      <c r="P116" s="114">
        <f t="shared" ref="P116:S116" si="274">+P95-P102</f>
        <v>841213.25</v>
      </c>
      <c r="Q116" s="114">
        <f t="shared" si="274"/>
        <v>241093.71000000043</v>
      </c>
      <c r="R116" s="114">
        <f t="shared" si="274"/>
        <v>164688.1799999997</v>
      </c>
      <c r="S116" s="114">
        <f t="shared" si="274"/>
        <v>1277468.7100000004</v>
      </c>
      <c r="T116" s="114">
        <f t="shared" ref="T116:U116" si="275">+T95-T102</f>
        <v>1390774.1400000001</v>
      </c>
      <c r="U116" s="114">
        <f t="shared" si="275"/>
        <v>96624.810000000056</v>
      </c>
      <c r="V116" s="114">
        <f t="shared" ref="V116:W116" si="276">+V95-V102</f>
        <v>138917</v>
      </c>
      <c r="W116" s="114">
        <f t="shared" si="276"/>
        <v>915672.41999999993</v>
      </c>
      <c r="X116" s="114">
        <f t="shared" ref="X116:Y116" si="277">+X95-X102</f>
        <v>1468045.62</v>
      </c>
      <c r="Y116" s="114">
        <f t="shared" si="277"/>
        <v>653581.38000000082</v>
      </c>
      <c r="Z116" s="287">
        <f t="shared" ref="Z116:AB116" si="278">+Z95-Z102</f>
        <v>1316152</v>
      </c>
      <c r="AA116" s="287">
        <f t="shared" ref="AA116" si="279">+AA95-AA102</f>
        <v>124958.56999999937</v>
      </c>
      <c r="AB116" s="115">
        <f t="shared" si="278"/>
        <v>521173</v>
      </c>
      <c r="AC116" s="236">
        <f t="shared" ref="AC116:AC120" si="280">IF(ISERROR((O116-C116)/C116)=TRUE,0,(O116-C116)/C116)</f>
        <v>-0.68849932503256472</v>
      </c>
      <c r="AD116" s="237">
        <f t="shared" ref="AD116:AN120" si="281">IF(ISERROR((P116-D116)/D116)=TRUE,0,(P116-D116)/D116)</f>
        <v>-2.2837681248508632</v>
      </c>
      <c r="AE116" s="238">
        <f t="shared" si="281"/>
        <v>-1.4564008020672492</v>
      </c>
      <c r="AF116" s="238">
        <f t="shared" si="281"/>
        <v>-1.1563053683529181</v>
      </c>
      <c r="AG116" s="238">
        <f t="shared" si="281"/>
        <v>2.4986043581600379</v>
      </c>
      <c r="AH116" s="238">
        <f t="shared" si="281"/>
        <v>0.44417487442879855</v>
      </c>
      <c r="AI116" s="238">
        <f t="shared" si="281"/>
        <v>-0.73825844015592845</v>
      </c>
      <c r="AJ116" s="238">
        <f t="shared" si="281"/>
        <v>-0.72631547881532232</v>
      </c>
      <c r="AK116" s="238">
        <f t="shared" si="281"/>
        <v>-0.39590592779868172</v>
      </c>
      <c r="AL116" s="238">
        <f t="shared" si="281"/>
        <v>-0.43677593955802269</v>
      </c>
      <c r="AM116" s="238">
        <f t="shared" si="281"/>
        <v>-0.6952451418180714</v>
      </c>
      <c r="AN116" s="238">
        <f t="shared" si="281"/>
        <v>-2.6492143923450211</v>
      </c>
      <c r="AO116" s="238">
        <f t="shared" si="271"/>
        <v>-0.41324881877276859</v>
      </c>
      <c r="AP116" s="206"/>
      <c r="AQ116" s="38">
        <f t="shared" si="249"/>
        <v>-1963235.79</v>
      </c>
      <c r="AR116" s="72">
        <f t="shared" ref="AR116:BB119" si="282">P116-D116</f>
        <v>1496482.0899999999</v>
      </c>
      <c r="AS116" s="73">
        <f t="shared" si="282"/>
        <v>769343.68000000063</v>
      </c>
      <c r="AT116" s="73">
        <f t="shared" si="282"/>
        <v>1218319.17</v>
      </c>
      <c r="AU116" s="73">
        <f t="shared" si="282"/>
        <v>912332.05000000028</v>
      </c>
      <c r="AV116" s="73">
        <f t="shared" si="282"/>
        <v>427750.7799999998</v>
      </c>
      <c r="AW116" s="73">
        <f t="shared" si="282"/>
        <v>-272536.31999999983</v>
      </c>
      <c r="AX116" s="73">
        <f t="shared" si="282"/>
        <v>-368663.77</v>
      </c>
      <c r="AY116" s="73">
        <f t="shared" si="282"/>
        <v>-600105.44000000041</v>
      </c>
      <c r="AZ116" s="73">
        <f t="shared" si="282"/>
        <v>-1138458.1200000001</v>
      </c>
      <c r="BA116" s="73">
        <f t="shared" si="282"/>
        <v>-1491032.1099999989</v>
      </c>
      <c r="BB116" s="73">
        <f t="shared" si="282"/>
        <v>2114199.8499999996</v>
      </c>
      <c r="BC116" s="73">
        <f>AB116-O116</f>
        <v>-367062.11000000034</v>
      </c>
      <c r="BD116" s="118"/>
    </row>
    <row r="117" spans="1:56" s="41" customFormat="1" x14ac:dyDescent="0.35">
      <c r="A117" s="172"/>
      <c r="B117" s="42" t="s">
        <v>32</v>
      </c>
      <c r="C117" s="113">
        <f t="shared" si="273"/>
        <v>-1166818.6400000006</v>
      </c>
      <c r="D117" s="114">
        <f t="shared" si="273"/>
        <v>-1996617.0600000005</v>
      </c>
      <c r="E117" s="114">
        <f t="shared" si="263"/>
        <v>-2243015.5100000016</v>
      </c>
      <c r="F117" s="114">
        <f t="shared" si="263"/>
        <v>170557.3900000006</v>
      </c>
      <c r="G117" s="114">
        <f t="shared" si="263"/>
        <v>1644583.1400000006</v>
      </c>
      <c r="H117" s="114">
        <f t="shared" si="263"/>
        <v>428173.46000000089</v>
      </c>
      <c r="I117" s="114">
        <f t="shared" si="263"/>
        <v>305294.1099999994</v>
      </c>
      <c r="J117" s="114">
        <f t="shared" si="263"/>
        <v>-282210.89999999851</v>
      </c>
      <c r="K117" s="114">
        <f t="shared" si="263"/>
        <v>2076035.7200000007</v>
      </c>
      <c r="L117" s="114">
        <f t="shared" si="263"/>
        <v>3351471.709999999</v>
      </c>
      <c r="M117" s="114">
        <f t="shared" si="263"/>
        <v>2035637.2800000012</v>
      </c>
      <c r="N117" s="115">
        <f t="shared" si="263"/>
        <v>615408.80999999866</v>
      </c>
      <c r="O117" s="113">
        <f t="shared" si="263"/>
        <v>268573.17000000179</v>
      </c>
      <c r="P117" s="114">
        <f t="shared" ref="P117:S117" si="283">+P96-P103</f>
        <v>1134430.9900000002</v>
      </c>
      <c r="Q117" s="114">
        <f t="shared" si="283"/>
        <v>-1150404.4100000001</v>
      </c>
      <c r="R117" s="114">
        <f t="shared" si="283"/>
        <v>-768740.3200000003</v>
      </c>
      <c r="S117" s="114">
        <f t="shared" si="283"/>
        <v>2311290.67</v>
      </c>
      <c r="T117" s="114">
        <f t="shared" ref="T117:U117" si="284">+T96-T103</f>
        <v>1628690.2200000007</v>
      </c>
      <c r="U117" s="114">
        <f t="shared" si="284"/>
        <v>-160750.74000000022</v>
      </c>
      <c r="V117" s="114">
        <f t="shared" ref="V117:W117" si="285">+V96-V103</f>
        <v>610042</v>
      </c>
      <c r="W117" s="114">
        <f t="shared" si="285"/>
        <v>986846.50000000186</v>
      </c>
      <c r="X117" s="114">
        <f t="shared" ref="X117:Y117" si="286">+X96-X103</f>
        <v>3596598.4999999981</v>
      </c>
      <c r="Y117" s="114">
        <f t="shared" si="286"/>
        <v>4080312.8200000003</v>
      </c>
      <c r="Z117" s="287">
        <f t="shared" ref="Z117:AB117" si="287">+Z96-Z103</f>
        <v>2486193</v>
      </c>
      <c r="AA117" s="287">
        <f t="shared" ref="AA117" si="288">+AA96-AA103</f>
        <v>-2249074.0300000012</v>
      </c>
      <c r="AB117" s="115">
        <f t="shared" si="287"/>
        <v>-1162767</v>
      </c>
      <c r="AC117" s="236">
        <f t="shared" si="280"/>
        <v>-1.2301755909555934</v>
      </c>
      <c r="AD117" s="237">
        <f t="shared" si="281"/>
        <v>-1.5681765485866379</v>
      </c>
      <c r="AE117" s="238">
        <f t="shared" si="281"/>
        <v>-0.48711705074210598</v>
      </c>
      <c r="AF117" s="238">
        <f t="shared" si="281"/>
        <v>-5.5072237561796511</v>
      </c>
      <c r="AG117" s="238">
        <f t="shared" si="281"/>
        <v>0.40539606285882213</v>
      </c>
      <c r="AH117" s="238">
        <f t="shared" si="281"/>
        <v>2.8038093720241259</v>
      </c>
      <c r="AI117" s="238">
        <f t="shared" si="281"/>
        <v>-1.5265438628999444</v>
      </c>
      <c r="AJ117" s="238">
        <f t="shared" si="281"/>
        <v>-3.1616528631601515</v>
      </c>
      <c r="AK117" s="238">
        <f t="shared" si="281"/>
        <v>-0.52464859323326019</v>
      </c>
      <c r="AL117" s="238">
        <f t="shared" si="281"/>
        <v>7.3140044497048487E-2</v>
      </c>
      <c r="AM117" s="238">
        <f t="shared" si="281"/>
        <v>1.0044400149716251</v>
      </c>
      <c r="AN117" s="238">
        <f t="shared" si="281"/>
        <v>3.0399047910932659</v>
      </c>
      <c r="AO117" s="238">
        <f t="shared" si="271"/>
        <v>-5.3294235235782947</v>
      </c>
      <c r="AP117" s="206"/>
      <c r="AQ117" s="38">
        <f t="shared" si="249"/>
        <v>1435391.8100000024</v>
      </c>
      <c r="AR117" s="72">
        <f t="shared" si="282"/>
        <v>3131048.0500000007</v>
      </c>
      <c r="AS117" s="73">
        <f t="shared" si="282"/>
        <v>1092611.1000000015</v>
      </c>
      <c r="AT117" s="73">
        <f t="shared" si="282"/>
        <v>-939297.71000000089</v>
      </c>
      <c r="AU117" s="73">
        <f t="shared" si="282"/>
        <v>666707.52999999933</v>
      </c>
      <c r="AV117" s="73">
        <f t="shared" si="282"/>
        <v>1200516.7599999998</v>
      </c>
      <c r="AW117" s="73">
        <f t="shared" si="282"/>
        <v>-466044.84999999963</v>
      </c>
      <c r="AX117" s="73">
        <f t="shared" si="282"/>
        <v>892252.89999999851</v>
      </c>
      <c r="AY117" s="73">
        <f t="shared" si="282"/>
        <v>-1089189.2199999988</v>
      </c>
      <c r="AZ117" s="73">
        <f t="shared" si="282"/>
        <v>245126.78999999911</v>
      </c>
      <c r="BA117" s="73">
        <f t="shared" si="282"/>
        <v>2044675.5399999991</v>
      </c>
      <c r="BB117" s="73">
        <f t="shared" si="282"/>
        <v>1870784.1900000013</v>
      </c>
      <c r="BC117" s="73">
        <f>AB117-O117</f>
        <v>-1431340.1700000018</v>
      </c>
      <c r="BD117" s="118"/>
    </row>
    <row r="118" spans="1:56" s="41" customFormat="1" x14ac:dyDescent="0.35">
      <c r="A118" s="172"/>
      <c r="B118" s="42" t="s">
        <v>33</v>
      </c>
      <c r="C118" s="113">
        <f t="shared" si="273"/>
        <v>435183.5</v>
      </c>
      <c r="D118" s="114">
        <f t="shared" si="273"/>
        <v>-771327.67000000179</v>
      </c>
      <c r="E118" s="114">
        <f t="shared" si="263"/>
        <v>-3159864.4800000004</v>
      </c>
      <c r="F118" s="114">
        <f t="shared" si="263"/>
        <v>1084464.0600000024</v>
      </c>
      <c r="G118" s="114">
        <f t="shared" si="263"/>
        <v>6255234.1500000022</v>
      </c>
      <c r="H118" s="114">
        <f t="shared" si="263"/>
        <v>-5417.7800000049174</v>
      </c>
      <c r="I118" s="114">
        <f t="shared" si="263"/>
        <v>2006621.1999999993</v>
      </c>
      <c r="J118" s="114">
        <f t="shared" si="263"/>
        <v>-48273.319999996573</v>
      </c>
      <c r="K118" s="114">
        <f t="shared" si="263"/>
        <v>1291401.7399999984</v>
      </c>
      <c r="L118" s="114">
        <f t="shared" si="263"/>
        <v>3248566.9800000042</v>
      </c>
      <c r="M118" s="114">
        <f t="shared" si="263"/>
        <v>2846014.1099999994</v>
      </c>
      <c r="N118" s="115">
        <f t="shared" si="263"/>
        <v>416183.5</v>
      </c>
      <c r="O118" s="113">
        <f t="shared" si="263"/>
        <v>-385697.08999999985</v>
      </c>
      <c r="P118" s="114">
        <f t="shared" ref="P118:S118" si="289">+P97-P104</f>
        <v>2971097.8200000003</v>
      </c>
      <c r="Q118" s="114">
        <f t="shared" si="289"/>
        <v>-1511620.7200000025</v>
      </c>
      <c r="R118" s="114">
        <f t="shared" si="289"/>
        <v>581709.3599999994</v>
      </c>
      <c r="S118" s="114">
        <f t="shared" si="289"/>
        <v>3114440.379999999</v>
      </c>
      <c r="T118" s="114">
        <f t="shared" ref="T118:U118" si="290">+T97-T104</f>
        <v>4898129.0400000028</v>
      </c>
      <c r="U118" s="114">
        <f t="shared" si="290"/>
        <v>5229523.879999999</v>
      </c>
      <c r="V118" s="114">
        <f t="shared" ref="V118:W118" si="291">+V97-V104</f>
        <v>820970</v>
      </c>
      <c r="W118" s="114">
        <f t="shared" si="291"/>
        <v>872202.41999999993</v>
      </c>
      <c r="X118" s="114">
        <f t="shared" ref="X118:Y118" si="292">+X97-X104</f>
        <v>6624094.4100000001</v>
      </c>
      <c r="Y118" s="114">
        <f t="shared" si="292"/>
        <v>4662242.43</v>
      </c>
      <c r="Z118" s="287">
        <f t="shared" ref="Z118:AB118" si="293">+Z97-Z104</f>
        <v>4921475</v>
      </c>
      <c r="AA118" s="287">
        <f t="shared" ref="AA118" si="294">+AA97-AA104</f>
        <v>-2554475.9499999993</v>
      </c>
      <c r="AB118" s="115">
        <f t="shared" si="293"/>
        <v>286622</v>
      </c>
      <c r="AC118" s="236">
        <f t="shared" si="280"/>
        <v>-1.8862861068951371</v>
      </c>
      <c r="AD118" s="237">
        <f t="shared" si="281"/>
        <v>-4.8519269249085717</v>
      </c>
      <c r="AE118" s="238">
        <f t="shared" si="281"/>
        <v>-0.52161849675274607</v>
      </c>
      <c r="AF118" s="238">
        <f t="shared" si="281"/>
        <v>-0.46359738283996416</v>
      </c>
      <c r="AG118" s="238">
        <f t="shared" si="281"/>
        <v>-0.50210650707615834</v>
      </c>
      <c r="AH118" s="238">
        <f t="shared" si="281"/>
        <v>-905.08415254874819</v>
      </c>
      <c r="AI118" s="238">
        <f t="shared" si="281"/>
        <v>1.6061340725394513</v>
      </c>
      <c r="AJ118" s="238">
        <f t="shared" si="281"/>
        <v>-18.006702667230229</v>
      </c>
      <c r="AK118" s="238">
        <f t="shared" si="281"/>
        <v>-0.32460798759648485</v>
      </c>
      <c r="AL118" s="238">
        <f t="shared" si="281"/>
        <v>1.0390819862362795</v>
      </c>
      <c r="AM118" s="238">
        <f t="shared" si="281"/>
        <v>0.63816560628365993</v>
      </c>
      <c r="AN118" s="238">
        <f t="shared" si="281"/>
        <v>10.825252562871906</v>
      </c>
      <c r="AO118" s="238">
        <f t="shared" si="271"/>
        <v>-1.7431272037857484</v>
      </c>
      <c r="AP118" s="206"/>
      <c r="AQ118" s="38">
        <f t="shared" si="249"/>
        <v>-820880.58999999985</v>
      </c>
      <c r="AR118" s="72">
        <f t="shared" si="282"/>
        <v>3742425.4900000021</v>
      </c>
      <c r="AS118" s="73">
        <f t="shared" si="282"/>
        <v>1648243.7599999979</v>
      </c>
      <c r="AT118" s="73">
        <f t="shared" si="282"/>
        <v>-502754.70000000298</v>
      </c>
      <c r="AU118" s="73">
        <f t="shared" si="282"/>
        <v>-3140793.7700000033</v>
      </c>
      <c r="AV118" s="73">
        <f t="shared" si="282"/>
        <v>4903546.8200000077</v>
      </c>
      <c r="AW118" s="73">
        <f t="shared" si="282"/>
        <v>3222902.6799999997</v>
      </c>
      <c r="AX118" s="73">
        <f t="shared" si="282"/>
        <v>869243.31999999657</v>
      </c>
      <c r="AY118" s="73">
        <f t="shared" si="282"/>
        <v>-419199.31999999844</v>
      </c>
      <c r="AZ118" s="73">
        <f t="shared" si="282"/>
        <v>3375527.429999996</v>
      </c>
      <c r="BA118" s="73">
        <f t="shared" si="282"/>
        <v>1816228.3200000003</v>
      </c>
      <c r="BB118" s="73">
        <f t="shared" si="282"/>
        <v>4505291.5</v>
      </c>
      <c r="BC118" s="73">
        <f>AB118-O118</f>
        <v>672319.08999999985</v>
      </c>
      <c r="BD118" s="118"/>
    </row>
    <row r="119" spans="1:56" s="41" customFormat="1" x14ac:dyDescent="0.35">
      <c r="A119" s="172"/>
      <c r="B119" s="42" t="s">
        <v>34</v>
      </c>
      <c r="C119" s="113">
        <f t="shared" si="273"/>
        <v>2028456.349999994</v>
      </c>
      <c r="D119" s="114">
        <f t="shared" si="273"/>
        <v>2646070.3600000069</v>
      </c>
      <c r="E119" s="114">
        <f t="shared" si="263"/>
        <v>-2536150.3099999987</v>
      </c>
      <c r="F119" s="114">
        <f t="shared" si="263"/>
        <v>1520152.9199999981</v>
      </c>
      <c r="G119" s="114">
        <f t="shared" si="263"/>
        <v>2743294.8300000019</v>
      </c>
      <c r="H119" s="114">
        <f t="shared" si="263"/>
        <v>-1258785.0899999999</v>
      </c>
      <c r="I119" s="114">
        <f t="shared" si="263"/>
        <v>3328845.6199999973</v>
      </c>
      <c r="J119" s="114">
        <f t="shared" si="263"/>
        <v>1102436.3200000003</v>
      </c>
      <c r="K119" s="114">
        <f t="shared" si="263"/>
        <v>-3930.4499999992549</v>
      </c>
      <c r="L119" s="114">
        <f t="shared" si="263"/>
        <v>3424559.8599999994</v>
      </c>
      <c r="M119" s="114">
        <f t="shared" si="263"/>
        <v>3471065.1600000039</v>
      </c>
      <c r="N119" s="115">
        <f t="shared" si="263"/>
        <v>-514800.05999999866</v>
      </c>
      <c r="O119" s="113">
        <f t="shared" si="263"/>
        <v>-648778.33999999985</v>
      </c>
      <c r="P119" s="114">
        <f t="shared" ref="P119:S119" si="295">+P98-P105</f>
        <v>5155445.129999999</v>
      </c>
      <c r="Q119" s="114">
        <f t="shared" si="295"/>
        <v>-2056249.8000000007</v>
      </c>
      <c r="R119" s="114">
        <f t="shared" si="295"/>
        <v>7439269.9400000013</v>
      </c>
      <c r="S119" s="114">
        <f t="shared" si="295"/>
        <v>2523032.5</v>
      </c>
      <c r="T119" s="114">
        <f t="shared" ref="T119:U119" si="296">+T98-T105</f>
        <v>4494427.5000000037</v>
      </c>
      <c r="U119" s="114">
        <f t="shared" si="296"/>
        <v>-1615395.2599999979</v>
      </c>
      <c r="V119" s="114">
        <f t="shared" ref="V119:W119" si="297">+V98-V105</f>
        <v>1041665</v>
      </c>
      <c r="W119" s="114">
        <f t="shared" si="297"/>
        <v>2328663.2799999975</v>
      </c>
      <c r="X119" s="114">
        <f t="shared" ref="X119:Y119" si="298">+X98-X105</f>
        <v>9172320.5999999978</v>
      </c>
      <c r="Y119" s="114">
        <f t="shared" si="298"/>
        <v>1710367.179999996</v>
      </c>
      <c r="Z119" s="287">
        <f t="shared" ref="Z119:AB119" si="299">+Z98-Z105</f>
        <v>5139078</v>
      </c>
      <c r="AA119" s="287">
        <f t="shared" ref="AA119" si="300">+AA98-AA105</f>
        <v>782938.14000000432</v>
      </c>
      <c r="AB119" s="115">
        <f t="shared" si="299"/>
        <v>170824</v>
      </c>
      <c r="AC119" s="236">
        <f t="shared" si="280"/>
        <v>-1.3198384525257356</v>
      </c>
      <c r="AD119" s="237">
        <f t="shared" si="281"/>
        <v>0.94834015298065832</v>
      </c>
      <c r="AE119" s="238">
        <f t="shared" si="281"/>
        <v>-0.1892240014748961</v>
      </c>
      <c r="AF119" s="238">
        <f t="shared" si="281"/>
        <v>3.893764201038413</v>
      </c>
      <c r="AG119" s="238">
        <f t="shared" si="281"/>
        <v>-8.0291162142423378E-2</v>
      </c>
      <c r="AH119" s="238">
        <f t="shared" si="281"/>
        <v>-4.5704486299563687</v>
      </c>
      <c r="AI119" s="238">
        <f t="shared" si="281"/>
        <v>-1.4852719063613407</v>
      </c>
      <c r="AJ119" s="238">
        <f t="shared" si="281"/>
        <v>-5.5124562659546884E-2</v>
      </c>
      <c r="AK119" s="238">
        <f t="shared" si="281"/>
        <v>-593.46734597830755</v>
      </c>
      <c r="AL119" s="238">
        <f t="shared" si="281"/>
        <v>1.6783940053540192</v>
      </c>
      <c r="AM119" s="238">
        <f t="shared" si="281"/>
        <v>-0.50725005116297095</v>
      </c>
      <c r="AN119" s="238">
        <f t="shared" si="281"/>
        <v>-10.982667834187923</v>
      </c>
      <c r="AO119" s="238">
        <f t="shared" si="271"/>
        <v>-1.2633010220409024</v>
      </c>
      <c r="AP119" s="206"/>
      <c r="AQ119" s="38">
        <f t="shared" si="249"/>
        <v>-2677234.6899999939</v>
      </c>
      <c r="AR119" s="72">
        <f t="shared" si="282"/>
        <v>2509374.7699999921</v>
      </c>
      <c r="AS119" s="73">
        <f t="shared" si="282"/>
        <v>479900.50999999791</v>
      </c>
      <c r="AT119" s="73">
        <f t="shared" si="282"/>
        <v>5919117.0200000033</v>
      </c>
      <c r="AU119" s="73">
        <f t="shared" si="282"/>
        <v>-220262.33000000194</v>
      </c>
      <c r="AV119" s="73">
        <f t="shared" si="282"/>
        <v>5753212.5900000036</v>
      </c>
      <c r="AW119" s="73">
        <f t="shared" si="282"/>
        <v>-4944240.8799999952</v>
      </c>
      <c r="AX119" s="73">
        <f t="shared" si="282"/>
        <v>-60771.320000000298</v>
      </c>
      <c r="AY119" s="73">
        <f t="shared" si="282"/>
        <v>2332593.7299999967</v>
      </c>
      <c r="AZ119" s="73">
        <f t="shared" si="282"/>
        <v>5747760.7399999984</v>
      </c>
      <c r="BA119" s="73">
        <f t="shared" si="282"/>
        <v>-1760697.9800000079</v>
      </c>
      <c r="BB119" s="73">
        <f t="shared" si="282"/>
        <v>5653878.0599999987</v>
      </c>
      <c r="BC119" s="73">
        <f>AB119-O119</f>
        <v>819602.33999999985</v>
      </c>
      <c r="BD119" s="118"/>
    </row>
    <row r="120" spans="1:56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S120" si="301">SUM(D115:D119)</f>
        <v>-13359443.839999991</v>
      </c>
      <c r="E120" s="145">
        <f t="shared" si="301"/>
        <v>-16700081.399999997</v>
      </c>
      <c r="F120" s="39">
        <f t="shared" si="301"/>
        <v>253031.86000000499</v>
      </c>
      <c r="G120" s="145">
        <f t="shared" si="301"/>
        <v>21165876.629999999</v>
      </c>
      <c r="H120" s="145">
        <f t="shared" si="301"/>
        <v>4806092.7299999977</v>
      </c>
      <c r="I120" s="145">
        <f t="shared" si="301"/>
        <v>211881.77999999467</v>
      </c>
      <c r="J120" s="145">
        <f t="shared" si="301"/>
        <v>-1358944.9399999972</v>
      </c>
      <c r="K120" s="145">
        <f t="shared" si="301"/>
        <v>9945608.0600000061</v>
      </c>
      <c r="L120" s="145">
        <f t="shared" si="301"/>
        <v>28310858.390000001</v>
      </c>
      <c r="M120" s="145">
        <f t="shared" si="301"/>
        <v>28227335.45999999</v>
      </c>
      <c r="N120" s="146">
        <f t="shared" si="301"/>
        <v>-2659294.8399999943</v>
      </c>
      <c r="O120" s="184">
        <f t="shared" si="301"/>
        <v>-1610630.7800000077</v>
      </c>
      <c r="P120" s="39">
        <f t="shared" ref="P120:S120" si="302">SUM(P115:P119)</f>
        <v>12248813.58</v>
      </c>
      <c r="Q120" s="145">
        <f t="shared" si="302"/>
        <v>-2830338.4299999964</v>
      </c>
      <c r="R120" s="145">
        <f t="shared" si="302"/>
        <v>1877653.1800000034</v>
      </c>
      <c r="S120" s="145">
        <f t="shared" si="302"/>
        <v>29250171.619999986</v>
      </c>
      <c r="T120" s="145">
        <f t="shared" ref="T120:U120" si="303">SUM(T115:T119)</f>
        <v>23018909.820000011</v>
      </c>
      <c r="U120" s="145">
        <f t="shared" si="303"/>
        <v>-831890.62000000104</v>
      </c>
      <c r="V120" s="145">
        <f t="shared" ref="V120:W120" si="304">SUM(V115:V119)</f>
        <v>-48466</v>
      </c>
      <c r="W120" s="145">
        <f t="shared" si="304"/>
        <v>9986208.1100000013</v>
      </c>
      <c r="X120" s="145">
        <f t="shared" ref="X120:Y120" si="305">SUM(X115:X119)</f>
        <v>41599421.760000005</v>
      </c>
      <c r="Y120" s="145">
        <f t="shared" si="305"/>
        <v>34976764.820000008</v>
      </c>
      <c r="Z120" s="286">
        <f t="shared" ref="Z120:AB120" si="306">SUM(Z115:Z119)</f>
        <v>26543046</v>
      </c>
      <c r="AA120" s="286">
        <f t="shared" ref="AA120" si="307">SUM(AA115:AA119)</f>
        <v>-10654065.789999992</v>
      </c>
      <c r="AB120" s="146">
        <f t="shared" si="306"/>
        <v>-5335461</v>
      </c>
      <c r="AC120" s="208">
        <f t="shared" si="280"/>
        <v>4.0127094935466587</v>
      </c>
      <c r="AD120" s="212">
        <f t="shared" si="281"/>
        <v>-1.916865531731597</v>
      </c>
      <c r="AE120" s="213">
        <f t="shared" si="281"/>
        <v>-0.8305194829768916</v>
      </c>
      <c r="AF120" s="213">
        <f t="shared" si="281"/>
        <v>6.4206196010256038</v>
      </c>
      <c r="AG120" s="213">
        <f t="shared" si="281"/>
        <v>0.38194945247585466</v>
      </c>
      <c r="AH120" s="213">
        <f t="shared" si="281"/>
        <v>3.7895267763591454</v>
      </c>
      <c r="AI120" s="213">
        <f t="shared" si="281"/>
        <v>-4.9262017715729121</v>
      </c>
      <c r="AJ120" s="213">
        <f t="shared" si="281"/>
        <v>-0.96433556756169969</v>
      </c>
      <c r="AK120" s="213">
        <f t="shared" si="281"/>
        <v>4.0822089262981809E-3</v>
      </c>
      <c r="AL120" s="213">
        <f t="shared" si="281"/>
        <v>0.46938044713945548</v>
      </c>
      <c r="AM120" s="213">
        <f t="shared" si="281"/>
        <v>0.23910968747172073</v>
      </c>
      <c r="AN120" s="213">
        <f t="shared" si="281"/>
        <v>-10.981234724615966</v>
      </c>
      <c r="AO120" s="213">
        <f t="shared" si="271"/>
        <v>2.3126530712395641</v>
      </c>
      <c r="AP120" s="214"/>
      <c r="AQ120" s="39">
        <f t="shared" si="251"/>
        <v>-1289321.3600000003</v>
      </c>
      <c r="AR120" s="147">
        <f t="shared" si="301"/>
        <v>25608257.419999991</v>
      </c>
      <c r="AS120" s="148">
        <f t="shared" si="301"/>
        <v>13869742.969999999</v>
      </c>
      <c r="AT120" s="148">
        <f t="shared" ref="AT120:AU120" si="308">SUM(AT115:AT119)</f>
        <v>1624621.3199999984</v>
      </c>
      <c r="AU120" s="148">
        <f t="shared" si="308"/>
        <v>8084294.9899999853</v>
      </c>
      <c r="AV120" s="148">
        <f t="shared" ref="AV120:AW120" si="309">SUM(AV115:AV119)</f>
        <v>18212817.090000011</v>
      </c>
      <c r="AW120" s="148">
        <f t="shared" si="309"/>
        <v>-1043772.3999999962</v>
      </c>
      <c r="AX120" s="148">
        <f t="shared" ref="AX120:AY120" si="310">SUM(AX115:AX119)</f>
        <v>1310478.9399999972</v>
      </c>
      <c r="AY120" s="148">
        <f t="shared" si="310"/>
        <v>40600.049999996088</v>
      </c>
      <c r="AZ120" s="148">
        <f t="shared" ref="AZ120:BA120" si="311">SUM(AZ115:AZ119)</f>
        <v>13288563.370000008</v>
      </c>
      <c r="BA120" s="148">
        <f t="shared" si="311"/>
        <v>6749429.3600000106</v>
      </c>
      <c r="BB120" s="148">
        <f t="shared" ref="BB120:BC120" si="312">SUM(BB115:BB119)</f>
        <v>29202340.839999996</v>
      </c>
      <c r="BC120" s="148">
        <f t="shared" si="312"/>
        <v>-3724830.2199999923</v>
      </c>
      <c r="BD120" s="149"/>
    </row>
    <row r="121" spans="1:56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278"/>
      <c r="AB121" s="87"/>
      <c r="AC121" s="232"/>
      <c r="AD121" s="233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5"/>
      <c r="AQ121" s="88"/>
      <c r="AR121" s="89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1"/>
    </row>
    <row r="122" spans="1:56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290">
        <f>'NECO-ELECTRIC'!AA122+'NECO-GAS'!AA122</f>
        <v>144</v>
      </c>
      <c r="AB122" s="125">
        <f>'NECO-ELECTRIC'!AB122+'NECO-GAS'!AB122</f>
        <v>148</v>
      </c>
      <c r="AC122" s="236">
        <f t="shared" ref="AC122:AN122" si="313">IF(ISERROR((O122-C122)/C122)=TRUE,0,(O122-C122)/C122)</f>
        <v>-0.35190615835777128</v>
      </c>
      <c r="AD122" s="237">
        <f t="shared" si="313"/>
        <v>-0.38396624472573837</v>
      </c>
      <c r="AE122" s="238">
        <f t="shared" si="313"/>
        <v>-0.48955613577023499</v>
      </c>
      <c r="AF122" s="238">
        <f t="shared" si="313"/>
        <v>-0.53898768809849518</v>
      </c>
      <c r="AG122" s="238">
        <f t="shared" si="313"/>
        <v>-0.59071729957805907</v>
      </c>
      <c r="AH122" s="238">
        <f t="shared" si="313"/>
        <v>-0.61250000000000004</v>
      </c>
      <c r="AI122" s="238">
        <f t="shared" si="313"/>
        <v>-0.65502183406113534</v>
      </c>
      <c r="AJ122" s="238">
        <f t="shared" si="313"/>
        <v>-0.64318529862174578</v>
      </c>
      <c r="AK122" s="238">
        <f t="shared" si="313"/>
        <v>-0.6023489932885906</v>
      </c>
      <c r="AL122" s="238">
        <f t="shared" si="313"/>
        <v>-0.58256029684601118</v>
      </c>
      <c r="AM122" s="238">
        <f t="shared" si="313"/>
        <v>-0.57171314741035861</v>
      </c>
      <c r="AN122" s="238">
        <f t="shared" si="313"/>
        <v>-0.60088691796008864</v>
      </c>
      <c r="AO122" s="238">
        <f t="shared" ref="AO122:AO127" si="314">IF(ISERROR((AB122-O122)/O122)=TRUE,0,(AB122-O122)/O122)</f>
        <v>-0.66515837104072395</v>
      </c>
      <c r="AP122" s="252"/>
      <c r="AQ122" s="71">
        <f t="shared" ref="AQ122:BB122" si="315">O122-C122</f>
        <v>-240</v>
      </c>
      <c r="AR122" s="72">
        <f t="shared" si="315"/>
        <v>-273</v>
      </c>
      <c r="AS122" s="73">
        <f t="shared" si="315"/>
        <v>-375</v>
      </c>
      <c r="AT122" s="73">
        <f t="shared" si="315"/>
        <v>-394</v>
      </c>
      <c r="AU122" s="73">
        <f t="shared" si="315"/>
        <v>-420</v>
      </c>
      <c r="AV122" s="73">
        <f t="shared" si="315"/>
        <v>-441</v>
      </c>
      <c r="AW122" s="73">
        <f t="shared" si="315"/>
        <v>-450</v>
      </c>
      <c r="AX122" s="73">
        <f t="shared" si="315"/>
        <v>-420</v>
      </c>
      <c r="AY122" s="73">
        <f t="shared" si="315"/>
        <v>-359</v>
      </c>
      <c r="AZ122" s="73">
        <f t="shared" si="315"/>
        <v>-314</v>
      </c>
      <c r="BA122" s="73">
        <f t="shared" si="315"/>
        <v>-287</v>
      </c>
      <c r="BB122" s="73">
        <f t="shared" si="315"/>
        <v>-271</v>
      </c>
      <c r="BC122" s="73">
        <f>AB122-O122</f>
        <v>-294</v>
      </c>
      <c r="BD122" s="127"/>
    </row>
    <row r="123" spans="1:56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290">
        <f>'NECO-ELECTRIC'!AA123+'NECO-GAS'!AA123</f>
        <v>1239</v>
      </c>
      <c r="AB123" s="125">
        <f>'NECO-ELECTRIC'!AB123+'NECO-GAS'!AB123</f>
        <v>1259</v>
      </c>
      <c r="AC123" s="236">
        <f t="shared" ref="AC123:AC127" si="316">IF(ISERROR((O123-C123)/C123)=TRUE,0,(O123-C123)/C123)</f>
        <v>0.27355950457727518</v>
      </c>
      <c r="AD123" s="237">
        <f t="shared" ref="AD123:AN127" si="317">IF(ISERROR((P123-D123)/D123)=TRUE,0,(P123-D123)/D123)</f>
        <v>0.14127290260366443</v>
      </c>
      <c r="AE123" s="238">
        <f t="shared" si="317"/>
        <v>-0.15311909262759923</v>
      </c>
      <c r="AF123" s="238">
        <f t="shared" si="317"/>
        <v>-0.3166947723440135</v>
      </c>
      <c r="AG123" s="238">
        <f t="shared" si="317"/>
        <v>-0.28233749179251477</v>
      </c>
      <c r="AH123" s="238">
        <f t="shared" si="317"/>
        <v>-0.41853843720341666</v>
      </c>
      <c r="AI123" s="238">
        <f t="shared" si="317"/>
        <v>-0.45317511225144325</v>
      </c>
      <c r="AJ123" s="238">
        <f t="shared" si="317"/>
        <v>-0.53632198952879584</v>
      </c>
      <c r="AK123" s="238">
        <f t="shared" si="317"/>
        <v>-0.53252173913043477</v>
      </c>
      <c r="AL123" s="238">
        <f t="shared" si="317"/>
        <v>-0.52427549868272483</v>
      </c>
      <c r="AM123" s="238">
        <f t="shared" si="317"/>
        <v>-0.51073131955484896</v>
      </c>
      <c r="AN123" s="238">
        <f t="shared" si="317"/>
        <v>-0.50311850311850315</v>
      </c>
      <c r="AO123" s="238">
        <f t="shared" si="314"/>
        <v>-0.46765327695560255</v>
      </c>
      <c r="AP123" s="252"/>
      <c r="AQ123" s="71">
        <f t="shared" si="249"/>
        <v>508</v>
      </c>
      <c r="AR123" s="72">
        <f t="shared" ref="AR123:BB126" si="318">P123-D123</f>
        <v>293</v>
      </c>
      <c r="AS123" s="73">
        <f t="shared" si="318"/>
        <v>-405</v>
      </c>
      <c r="AT123" s="73">
        <f t="shared" si="318"/>
        <v>-939</v>
      </c>
      <c r="AU123" s="73">
        <f t="shared" si="318"/>
        <v>-860</v>
      </c>
      <c r="AV123" s="73">
        <f t="shared" si="318"/>
        <v>-1323</v>
      </c>
      <c r="AW123" s="73">
        <f t="shared" si="318"/>
        <v>-1413</v>
      </c>
      <c r="AX123" s="73">
        <f t="shared" si="318"/>
        <v>-1639</v>
      </c>
      <c r="AY123" s="73">
        <f t="shared" si="318"/>
        <v>-1531</v>
      </c>
      <c r="AZ123" s="73">
        <f t="shared" si="318"/>
        <v>-1393</v>
      </c>
      <c r="BA123" s="73">
        <f t="shared" si="318"/>
        <v>-1285</v>
      </c>
      <c r="BB123" s="73">
        <f t="shared" si="318"/>
        <v>-1210</v>
      </c>
      <c r="BC123" s="73">
        <f>AB123-O123</f>
        <v>-1106</v>
      </c>
      <c r="BD123" s="127"/>
    </row>
    <row r="124" spans="1:56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290">
        <f>'NECO-ELECTRIC'!AA124+'NECO-GAS'!AA124</f>
        <v>0</v>
      </c>
      <c r="AB124" s="125">
        <f>'NECO-ELECTRIC'!AB124+'NECO-GAS'!AB124</f>
        <v>0</v>
      </c>
      <c r="AC124" s="236">
        <f t="shared" si="316"/>
        <v>0</v>
      </c>
      <c r="AD124" s="237">
        <f t="shared" si="317"/>
        <v>0</v>
      </c>
      <c r="AE124" s="238">
        <f t="shared" si="317"/>
        <v>0</v>
      </c>
      <c r="AF124" s="238">
        <f t="shared" si="317"/>
        <v>0</v>
      </c>
      <c r="AG124" s="238">
        <f t="shared" si="317"/>
        <v>0</v>
      </c>
      <c r="AH124" s="238">
        <f t="shared" si="317"/>
        <v>0</v>
      </c>
      <c r="AI124" s="238">
        <f t="shared" si="317"/>
        <v>0</v>
      </c>
      <c r="AJ124" s="238">
        <f t="shared" si="317"/>
        <v>0</v>
      </c>
      <c r="AK124" s="238">
        <f t="shared" si="317"/>
        <v>0</v>
      </c>
      <c r="AL124" s="238">
        <f t="shared" si="317"/>
        <v>0</v>
      </c>
      <c r="AM124" s="238">
        <f t="shared" si="317"/>
        <v>0</v>
      </c>
      <c r="AN124" s="238">
        <f t="shared" si="317"/>
        <v>0</v>
      </c>
      <c r="AO124" s="238">
        <f t="shared" si="314"/>
        <v>0</v>
      </c>
      <c r="AP124" s="252"/>
      <c r="AQ124" s="71">
        <f t="shared" si="249"/>
        <v>0</v>
      </c>
      <c r="AR124" s="72">
        <f t="shared" si="318"/>
        <v>0</v>
      </c>
      <c r="AS124" s="73">
        <f t="shared" si="318"/>
        <v>0</v>
      </c>
      <c r="AT124" s="73">
        <f t="shared" si="318"/>
        <v>0</v>
      </c>
      <c r="AU124" s="73">
        <f t="shared" si="318"/>
        <v>0</v>
      </c>
      <c r="AV124" s="73">
        <f t="shared" si="318"/>
        <v>0</v>
      </c>
      <c r="AW124" s="73">
        <f t="shared" si="318"/>
        <v>0</v>
      </c>
      <c r="AX124" s="73">
        <f t="shared" si="318"/>
        <v>0</v>
      </c>
      <c r="AY124" s="73">
        <f t="shared" si="318"/>
        <v>0</v>
      </c>
      <c r="AZ124" s="73">
        <f t="shared" si="318"/>
        <v>0</v>
      </c>
      <c r="BA124" s="73">
        <f t="shared" si="318"/>
        <v>0</v>
      </c>
      <c r="BB124" s="73">
        <f t="shared" si="318"/>
        <v>0</v>
      </c>
      <c r="BC124" s="73">
        <f>AB124-O124</f>
        <v>0</v>
      </c>
      <c r="BD124" s="127"/>
    </row>
    <row r="125" spans="1:56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290">
        <f>'NECO-ELECTRIC'!AA125+'NECO-GAS'!AA125</f>
        <v>0</v>
      </c>
      <c r="AB125" s="125">
        <f>'NECO-ELECTRIC'!AB125+'NECO-GAS'!AB125</f>
        <v>0</v>
      </c>
      <c r="AC125" s="236">
        <f t="shared" si="316"/>
        <v>0</v>
      </c>
      <c r="AD125" s="237">
        <f t="shared" si="317"/>
        <v>0</v>
      </c>
      <c r="AE125" s="238">
        <f t="shared" si="317"/>
        <v>0</v>
      </c>
      <c r="AF125" s="238">
        <f t="shared" si="317"/>
        <v>0</v>
      </c>
      <c r="AG125" s="238">
        <f t="shared" si="317"/>
        <v>0</v>
      </c>
      <c r="AH125" s="238">
        <f t="shared" si="317"/>
        <v>0</v>
      </c>
      <c r="AI125" s="238">
        <f t="shared" si="317"/>
        <v>0</v>
      </c>
      <c r="AJ125" s="238">
        <f t="shared" si="317"/>
        <v>0</v>
      </c>
      <c r="AK125" s="238">
        <f t="shared" si="317"/>
        <v>0</v>
      </c>
      <c r="AL125" s="238">
        <f t="shared" si="317"/>
        <v>0</v>
      </c>
      <c r="AM125" s="238">
        <f t="shared" si="317"/>
        <v>0</v>
      </c>
      <c r="AN125" s="238">
        <f t="shared" si="317"/>
        <v>0</v>
      </c>
      <c r="AO125" s="238">
        <f t="shared" si="314"/>
        <v>0</v>
      </c>
      <c r="AP125" s="252"/>
      <c r="AQ125" s="71">
        <f t="shared" si="249"/>
        <v>0</v>
      </c>
      <c r="AR125" s="72">
        <f t="shared" si="318"/>
        <v>0</v>
      </c>
      <c r="AS125" s="73">
        <f t="shared" si="318"/>
        <v>0</v>
      </c>
      <c r="AT125" s="73">
        <f t="shared" si="318"/>
        <v>0</v>
      </c>
      <c r="AU125" s="73">
        <f t="shared" si="318"/>
        <v>0</v>
      </c>
      <c r="AV125" s="73">
        <f t="shared" si="318"/>
        <v>0</v>
      </c>
      <c r="AW125" s="73">
        <f t="shared" si="318"/>
        <v>0</v>
      </c>
      <c r="AX125" s="73">
        <f t="shared" si="318"/>
        <v>0</v>
      </c>
      <c r="AY125" s="73">
        <f t="shared" si="318"/>
        <v>0</v>
      </c>
      <c r="AZ125" s="73">
        <f t="shared" si="318"/>
        <v>0</v>
      </c>
      <c r="BA125" s="73">
        <f t="shared" si="318"/>
        <v>0</v>
      </c>
      <c r="BB125" s="73">
        <f t="shared" si="318"/>
        <v>0</v>
      </c>
      <c r="BC125" s="73">
        <f>AB125-O125</f>
        <v>0</v>
      </c>
      <c r="BD125" s="127"/>
    </row>
    <row r="126" spans="1:56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290">
        <f>'NECO-ELECTRIC'!AA126+'NECO-GAS'!AA126</f>
        <v>0</v>
      </c>
      <c r="AB126" s="125">
        <f>'NECO-ELECTRIC'!AB126+'NECO-GAS'!AB126</f>
        <v>0</v>
      </c>
      <c r="AC126" s="236">
        <f t="shared" si="316"/>
        <v>0</v>
      </c>
      <c r="AD126" s="237">
        <f t="shared" si="317"/>
        <v>0</v>
      </c>
      <c r="AE126" s="238">
        <f t="shared" si="317"/>
        <v>0</v>
      </c>
      <c r="AF126" s="238">
        <f t="shared" si="317"/>
        <v>0</v>
      </c>
      <c r="AG126" s="238">
        <f t="shared" si="317"/>
        <v>0</v>
      </c>
      <c r="AH126" s="238">
        <f t="shared" si="317"/>
        <v>0</v>
      </c>
      <c r="AI126" s="238">
        <f t="shared" si="317"/>
        <v>0</v>
      </c>
      <c r="AJ126" s="238">
        <f t="shared" si="317"/>
        <v>0</v>
      </c>
      <c r="AK126" s="238">
        <f t="shared" si="317"/>
        <v>0</v>
      </c>
      <c r="AL126" s="238">
        <f t="shared" si="317"/>
        <v>0</v>
      </c>
      <c r="AM126" s="238">
        <f t="shared" si="317"/>
        <v>0</v>
      </c>
      <c r="AN126" s="238">
        <f t="shared" si="317"/>
        <v>0</v>
      </c>
      <c r="AO126" s="238">
        <f t="shared" si="314"/>
        <v>0</v>
      </c>
      <c r="AP126" s="252"/>
      <c r="AQ126" s="71">
        <f t="shared" si="249"/>
        <v>0</v>
      </c>
      <c r="AR126" s="72">
        <f t="shared" si="318"/>
        <v>0</v>
      </c>
      <c r="AS126" s="73">
        <f t="shared" si="318"/>
        <v>0</v>
      </c>
      <c r="AT126" s="73">
        <f t="shared" si="318"/>
        <v>0</v>
      </c>
      <c r="AU126" s="73">
        <f t="shared" si="318"/>
        <v>0</v>
      </c>
      <c r="AV126" s="73">
        <f t="shared" si="318"/>
        <v>0</v>
      </c>
      <c r="AW126" s="73">
        <f t="shared" si="318"/>
        <v>0</v>
      </c>
      <c r="AX126" s="73">
        <f t="shared" si="318"/>
        <v>0</v>
      </c>
      <c r="AY126" s="73">
        <f t="shared" si="318"/>
        <v>0</v>
      </c>
      <c r="AZ126" s="73">
        <f t="shared" si="318"/>
        <v>0</v>
      </c>
      <c r="BA126" s="73">
        <f t="shared" si="318"/>
        <v>0</v>
      </c>
      <c r="BB126" s="73">
        <f t="shared" si="318"/>
        <v>0</v>
      </c>
      <c r="BC126" s="73">
        <f>AB126-O126</f>
        <v>0</v>
      </c>
      <c r="BD126" s="127"/>
    </row>
    <row r="127" spans="1:56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S127" si="319">SUM(D122:D126)</f>
        <v>2785</v>
      </c>
      <c r="E127" s="140">
        <f t="shared" si="319"/>
        <v>3411</v>
      </c>
      <c r="F127" s="141">
        <f t="shared" si="319"/>
        <v>3696</v>
      </c>
      <c r="G127" s="140">
        <f t="shared" si="319"/>
        <v>3757</v>
      </c>
      <c r="H127" s="141">
        <f t="shared" si="319"/>
        <v>3881</v>
      </c>
      <c r="I127" s="140">
        <f t="shared" si="319"/>
        <v>3805</v>
      </c>
      <c r="J127" s="141">
        <f t="shared" si="319"/>
        <v>3709</v>
      </c>
      <c r="K127" s="140">
        <f t="shared" si="319"/>
        <v>3471</v>
      </c>
      <c r="L127" s="141">
        <f t="shared" si="319"/>
        <v>3196</v>
      </c>
      <c r="M127" s="141">
        <f t="shared" si="319"/>
        <v>3018</v>
      </c>
      <c r="N127" s="142">
        <f t="shared" si="319"/>
        <v>2856</v>
      </c>
      <c r="O127" s="139">
        <f t="shared" si="319"/>
        <v>2807</v>
      </c>
      <c r="P127" s="141">
        <f t="shared" si="319"/>
        <v>2805</v>
      </c>
      <c r="Q127" s="140">
        <f t="shared" si="319"/>
        <v>2631</v>
      </c>
      <c r="R127" s="140">
        <f t="shared" si="319"/>
        <v>2363</v>
      </c>
      <c r="S127" s="140">
        <f t="shared" ref="S127:T127" si="320">SUM(S122:S126)</f>
        <v>2477</v>
      </c>
      <c r="T127" s="140">
        <f t="shared" si="320"/>
        <v>2117</v>
      </c>
      <c r="U127" s="140">
        <f t="shared" ref="U127:V127" si="321">SUM(U122:U126)</f>
        <v>1942</v>
      </c>
      <c r="V127" s="140">
        <f t="shared" si="321"/>
        <v>1650</v>
      </c>
      <c r="W127" s="140">
        <f t="shared" ref="W127" si="322">SUM(W122:W126)</f>
        <v>1581</v>
      </c>
      <c r="X127" s="140">
        <f t="shared" ref="X127:Y127" si="323">SUM(X122:X126)</f>
        <v>1489</v>
      </c>
      <c r="Y127" s="140">
        <f t="shared" si="323"/>
        <v>1446</v>
      </c>
      <c r="Z127" s="291">
        <f t="shared" ref="Z127:AB127" si="324">SUM(Z122:Z126)</f>
        <v>1375</v>
      </c>
      <c r="AA127" s="291">
        <f t="shared" ref="AA127" si="325">SUM(AA122:AA126)</f>
        <v>1383</v>
      </c>
      <c r="AB127" s="142">
        <f t="shared" si="324"/>
        <v>1407</v>
      </c>
      <c r="AC127" s="240">
        <f t="shared" si="316"/>
        <v>0.10555336746750689</v>
      </c>
      <c r="AD127" s="241">
        <f t="shared" si="317"/>
        <v>7.1813285457809697E-3</v>
      </c>
      <c r="AE127" s="242">
        <f t="shared" si="317"/>
        <v>-0.22867194371152155</v>
      </c>
      <c r="AF127" s="242">
        <f t="shared" si="317"/>
        <v>-0.36066017316017318</v>
      </c>
      <c r="AG127" s="242">
        <f t="shared" si="317"/>
        <v>-0.34069736491881819</v>
      </c>
      <c r="AH127" s="242">
        <f t="shared" si="317"/>
        <v>-0.45452203040453493</v>
      </c>
      <c r="AI127" s="242">
        <f t="shared" si="317"/>
        <v>-0.48961892247043365</v>
      </c>
      <c r="AJ127" s="242">
        <f t="shared" si="317"/>
        <v>-0.55513615529792393</v>
      </c>
      <c r="AK127" s="242">
        <f t="shared" si="317"/>
        <v>-0.54451166810717377</v>
      </c>
      <c r="AL127" s="242">
        <f t="shared" si="317"/>
        <v>-0.53410513141426785</v>
      </c>
      <c r="AM127" s="242">
        <f t="shared" si="317"/>
        <v>-0.52087475149105367</v>
      </c>
      <c r="AN127" s="242">
        <f t="shared" si="317"/>
        <v>-0.51855742296918772</v>
      </c>
      <c r="AO127" s="242">
        <f t="shared" si="314"/>
        <v>-0.49875311720698257</v>
      </c>
      <c r="AP127" s="253"/>
      <c r="AQ127" s="141">
        <f t="shared" si="251"/>
        <v>268</v>
      </c>
      <c r="AR127" s="143">
        <f t="shared" si="319"/>
        <v>20</v>
      </c>
      <c r="AS127" s="136">
        <f t="shared" si="319"/>
        <v>-780</v>
      </c>
      <c r="AT127" s="136">
        <f t="shared" ref="AT127:AU127" si="326">SUM(AT122:AT126)</f>
        <v>-1333</v>
      </c>
      <c r="AU127" s="136">
        <f t="shared" si="326"/>
        <v>-1280</v>
      </c>
      <c r="AV127" s="136">
        <f t="shared" ref="AV127:AW127" si="327">SUM(AV122:AV126)</f>
        <v>-1764</v>
      </c>
      <c r="AW127" s="136">
        <f t="shared" si="327"/>
        <v>-1863</v>
      </c>
      <c r="AX127" s="136">
        <f t="shared" ref="AX127:AY127" si="328">SUM(AX122:AX126)</f>
        <v>-2059</v>
      </c>
      <c r="AY127" s="136">
        <f t="shared" si="328"/>
        <v>-1890</v>
      </c>
      <c r="AZ127" s="136">
        <f t="shared" ref="AZ127:BA127" si="329">SUM(AZ122:AZ126)</f>
        <v>-1707</v>
      </c>
      <c r="BA127" s="136">
        <f t="shared" si="329"/>
        <v>-1572</v>
      </c>
      <c r="BB127" s="136">
        <f t="shared" ref="BB127:BC127" si="330">SUM(BB122:BB126)</f>
        <v>-1481</v>
      </c>
      <c r="BC127" s="136">
        <f t="shared" si="330"/>
        <v>-1400</v>
      </c>
      <c r="BD127" s="138"/>
    </row>
    <row r="128" spans="1:56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281"/>
      <c r="AB128" s="101"/>
      <c r="AC128" s="244"/>
      <c r="AD128" s="245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7"/>
      <c r="AQ128" s="102"/>
      <c r="AR128" s="103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5"/>
    </row>
    <row r="129" spans="1:56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290">
        <f>'NECO-ELECTRIC'!AA129+'NECO-GAS'!AA129</f>
        <v>0</v>
      </c>
      <c r="AB129" s="127">
        <f>'NECO-ELECTRIC'!AB129+'NECO-GAS'!AB129</f>
        <v>0</v>
      </c>
      <c r="AC129" s="236">
        <f t="shared" ref="AC129:AN129" si="331">IF(ISERROR((O129-C129)/C129)=TRUE,0,(O129-C129)/C129)</f>
        <v>20</v>
      </c>
      <c r="AD129" s="237">
        <f t="shared" si="331"/>
        <v>-1</v>
      </c>
      <c r="AE129" s="238">
        <f t="shared" si="331"/>
        <v>-1</v>
      </c>
      <c r="AF129" s="238">
        <f t="shared" si="331"/>
        <v>-1</v>
      </c>
      <c r="AG129" s="238">
        <f t="shared" si="331"/>
        <v>-1</v>
      </c>
      <c r="AH129" s="238">
        <f t="shared" si="331"/>
        <v>-1</v>
      </c>
      <c r="AI129" s="238">
        <f t="shared" si="331"/>
        <v>-1</v>
      </c>
      <c r="AJ129" s="238">
        <f t="shared" si="331"/>
        <v>-1</v>
      </c>
      <c r="AK129" s="238">
        <f t="shared" si="331"/>
        <v>-1</v>
      </c>
      <c r="AL129" s="238">
        <f t="shared" si="331"/>
        <v>-1</v>
      </c>
      <c r="AM129" s="238">
        <f t="shared" si="331"/>
        <v>0</v>
      </c>
      <c r="AN129" s="238">
        <f t="shared" si="331"/>
        <v>-1</v>
      </c>
      <c r="AO129" s="238">
        <f t="shared" ref="AO129:AO134" si="332">IF(ISERROR((AB129-O129)/O129)=TRUE,0,(AB129-O129)/O129)</f>
        <v>-1</v>
      </c>
      <c r="AP129" s="252"/>
      <c r="AQ129" s="129">
        <f t="shared" ref="AQ129:BB129" si="333">O129-C129</f>
        <v>20</v>
      </c>
      <c r="AR129" s="72">
        <f t="shared" si="333"/>
        <v>-234</v>
      </c>
      <c r="AS129" s="73">
        <f t="shared" si="333"/>
        <v>-874</v>
      </c>
      <c r="AT129" s="73">
        <f t="shared" si="333"/>
        <v>-1253</v>
      </c>
      <c r="AU129" s="73">
        <f t="shared" si="333"/>
        <v>-776</v>
      </c>
      <c r="AV129" s="73">
        <f t="shared" si="333"/>
        <v>-1294</v>
      </c>
      <c r="AW129" s="73">
        <f t="shared" si="333"/>
        <v>-1383</v>
      </c>
      <c r="AX129" s="73">
        <f t="shared" si="333"/>
        <v>-726</v>
      </c>
      <c r="AY129" s="73">
        <f t="shared" si="333"/>
        <v>-2</v>
      </c>
      <c r="AZ129" s="73">
        <f t="shared" si="333"/>
        <v>-1</v>
      </c>
      <c r="BA129" s="73">
        <f t="shared" si="333"/>
        <v>0</v>
      </c>
      <c r="BB129" s="73">
        <f t="shared" si="333"/>
        <v>-23</v>
      </c>
      <c r="BC129" s="73">
        <f>AB129-O129</f>
        <v>-21</v>
      </c>
      <c r="BD129" s="127"/>
    </row>
    <row r="130" spans="1:56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290">
        <f>'NECO-ELECTRIC'!AA130+'NECO-GAS'!AA130</f>
        <v>0</v>
      </c>
      <c r="AB130" s="127">
        <f>'NECO-ELECTRIC'!AB130+'NECO-GAS'!AB130</f>
        <v>0</v>
      </c>
      <c r="AC130" s="236">
        <f t="shared" ref="AC130:AC134" si="334">IF(ISERROR((O130-C130)/C130)=TRUE,0,(O130-C130)/C130)</f>
        <v>0</v>
      </c>
      <c r="AD130" s="237">
        <f t="shared" ref="AD130:AN134" si="335">IF(ISERROR((P130-D130)/D130)=TRUE,0,(P130-D130)/D130)</f>
        <v>-1</v>
      </c>
      <c r="AE130" s="238">
        <f t="shared" si="335"/>
        <v>-1</v>
      </c>
      <c r="AF130" s="238">
        <f t="shared" si="335"/>
        <v>-1</v>
      </c>
      <c r="AG130" s="238">
        <f t="shared" si="335"/>
        <v>-1</v>
      </c>
      <c r="AH130" s="238">
        <f t="shared" si="335"/>
        <v>-1</v>
      </c>
      <c r="AI130" s="238">
        <f t="shared" si="335"/>
        <v>-1</v>
      </c>
      <c r="AJ130" s="238">
        <f t="shared" si="335"/>
        <v>-1</v>
      </c>
      <c r="AK130" s="238">
        <f t="shared" si="335"/>
        <v>0</v>
      </c>
      <c r="AL130" s="238">
        <f t="shared" si="335"/>
        <v>0</v>
      </c>
      <c r="AM130" s="238">
        <f t="shared" si="335"/>
        <v>0</v>
      </c>
      <c r="AN130" s="238">
        <f t="shared" si="335"/>
        <v>-1</v>
      </c>
      <c r="AO130" s="238">
        <f t="shared" si="332"/>
        <v>-1</v>
      </c>
      <c r="AP130" s="252"/>
      <c r="AQ130" s="129">
        <f t="shared" si="249"/>
        <v>0</v>
      </c>
      <c r="AR130" s="72">
        <f t="shared" ref="AR130:BB133" si="336">P130-D130</f>
        <v>-38</v>
      </c>
      <c r="AS130" s="73">
        <f t="shared" si="336"/>
        <v>-288</v>
      </c>
      <c r="AT130" s="73">
        <f t="shared" si="336"/>
        <v>-381</v>
      </c>
      <c r="AU130" s="73">
        <f t="shared" si="336"/>
        <v>-218</v>
      </c>
      <c r="AV130" s="73">
        <f t="shared" si="336"/>
        <v>-381</v>
      </c>
      <c r="AW130" s="73">
        <f t="shared" si="336"/>
        <v>-282</v>
      </c>
      <c r="AX130" s="73">
        <f t="shared" si="336"/>
        <v>-231</v>
      </c>
      <c r="AY130" s="73">
        <f t="shared" si="336"/>
        <v>0</v>
      </c>
      <c r="AZ130" s="73">
        <f t="shared" si="336"/>
        <v>0</v>
      </c>
      <c r="BA130" s="73">
        <f t="shared" si="336"/>
        <v>0</v>
      </c>
      <c r="BB130" s="73">
        <f t="shared" si="336"/>
        <v>-5</v>
      </c>
      <c r="BC130" s="73">
        <f>AB130-O130</f>
        <v>-3</v>
      </c>
      <c r="BD130" s="127"/>
    </row>
    <row r="131" spans="1:56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290">
        <f>'NECO-ELECTRIC'!AA131+'NECO-GAS'!AA131</f>
        <v>15</v>
      </c>
      <c r="AB131" s="127">
        <f>'NECO-ELECTRIC'!AB131+'NECO-GAS'!AB131</f>
        <v>17</v>
      </c>
      <c r="AC131" s="236">
        <f t="shared" si="334"/>
        <v>-0.79487179487179482</v>
      </c>
      <c r="AD131" s="237">
        <f t="shared" si="335"/>
        <v>-1</v>
      </c>
      <c r="AE131" s="238">
        <f t="shared" si="335"/>
        <v>-1</v>
      </c>
      <c r="AF131" s="238">
        <f t="shared" si="335"/>
        <v>-1</v>
      </c>
      <c r="AG131" s="238">
        <f t="shared" si="335"/>
        <v>-1</v>
      </c>
      <c r="AH131" s="238">
        <f t="shared" si="335"/>
        <v>-1</v>
      </c>
      <c r="AI131" s="238">
        <f t="shared" si="335"/>
        <v>-0.90322580645161288</v>
      </c>
      <c r="AJ131" s="238">
        <f t="shared" si="335"/>
        <v>1.2352941176470589</v>
      </c>
      <c r="AK131" s="238">
        <f t="shared" si="335"/>
        <v>-0.84482758620689657</v>
      </c>
      <c r="AL131" s="238">
        <f t="shared" si="335"/>
        <v>-0.78125</v>
      </c>
      <c r="AM131" s="238">
        <f t="shared" si="335"/>
        <v>-0.625</v>
      </c>
      <c r="AN131" s="238">
        <f t="shared" si="335"/>
        <v>-0.48</v>
      </c>
      <c r="AO131" s="238">
        <f t="shared" si="332"/>
        <v>1.125</v>
      </c>
      <c r="AP131" s="252"/>
      <c r="AQ131" s="129">
        <f t="shared" si="249"/>
        <v>-31</v>
      </c>
      <c r="AR131" s="72">
        <f t="shared" si="336"/>
        <v>-57</v>
      </c>
      <c r="AS131" s="73">
        <f t="shared" si="336"/>
        <v>-26</v>
      </c>
      <c r="AT131" s="73">
        <f t="shared" si="336"/>
        <v>-42</v>
      </c>
      <c r="AU131" s="73">
        <f t="shared" si="336"/>
        <v>-26</v>
      </c>
      <c r="AV131" s="73">
        <f t="shared" si="336"/>
        <v>-34</v>
      </c>
      <c r="AW131" s="73">
        <f t="shared" si="336"/>
        <v>-28</v>
      </c>
      <c r="AX131" s="73">
        <f t="shared" si="336"/>
        <v>21</v>
      </c>
      <c r="AY131" s="73">
        <f t="shared" si="336"/>
        <v>-49</v>
      </c>
      <c r="AZ131" s="73">
        <f t="shared" si="336"/>
        <v>-25</v>
      </c>
      <c r="BA131" s="73">
        <f t="shared" si="336"/>
        <v>-15</v>
      </c>
      <c r="BB131" s="73">
        <f t="shared" si="336"/>
        <v>-12</v>
      </c>
      <c r="BC131" s="73">
        <f>AB131-O131</f>
        <v>9</v>
      </c>
      <c r="BD131" s="127"/>
    </row>
    <row r="132" spans="1:56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290">
        <f>'NECO-ELECTRIC'!AA132+'NECO-GAS'!AA132</f>
        <v>5</v>
      </c>
      <c r="AB132" s="127">
        <f>'NECO-ELECTRIC'!AB132+'NECO-GAS'!AB132</f>
        <v>0</v>
      </c>
      <c r="AC132" s="236">
        <f t="shared" si="334"/>
        <v>-0.4</v>
      </c>
      <c r="AD132" s="237">
        <f t="shared" si="335"/>
        <v>-1</v>
      </c>
      <c r="AE132" s="238">
        <f t="shared" si="335"/>
        <v>-1</v>
      </c>
      <c r="AF132" s="238">
        <f t="shared" si="335"/>
        <v>-1</v>
      </c>
      <c r="AG132" s="238">
        <f t="shared" si="335"/>
        <v>-1</v>
      </c>
      <c r="AH132" s="238">
        <f t="shared" si="335"/>
        <v>-1</v>
      </c>
      <c r="AI132" s="238">
        <f t="shared" si="335"/>
        <v>-1</v>
      </c>
      <c r="AJ132" s="238">
        <f t="shared" si="335"/>
        <v>0</v>
      </c>
      <c r="AK132" s="238">
        <f t="shared" si="335"/>
        <v>0</v>
      </c>
      <c r="AL132" s="238">
        <f t="shared" si="335"/>
        <v>-0.75</v>
      </c>
      <c r="AM132" s="238">
        <f t="shared" si="335"/>
        <v>1</v>
      </c>
      <c r="AN132" s="238">
        <f t="shared" si="335"/>
        <v>-0.2</v>
      </c>
      <c r="AO132" s="238">
        <f t="shared" si="332"/>
        <v>-1</v>
      </c>
      <c r="AP132" s="252"/>
      <c r="AQ132" s="129">
        <f t="shared" si="249"/>
        <v>-2</v>
      </c>
      <c r="AR132" s="72">
        <f t="shared" si="336"/>
        <v>-8</v>
      </c>
      <c r="AS132" s="73">
        <f t="shared" si="336"/>
        <v>-4</v>
      </c>
      <c r="AT132" s="73">
        <f t="shared" si="336"/>
        <v>-4</v>
      </c>
      <c r="AU132" s="73">
        <f t="shared" si="336"/>
        <v>-4</v>
      </c>
      <c r="AV132" s="73">
        <f t="shared" si="336"/>
        <v>-5</v>
      </c>
      <c r="AW132" s="73">
        <f t="shared" si="336"/>
        <v>-2</v>
      </c>
      <c r="AX132" s="73">
        <f t="shared" si="336"/>
        <v>0</v>
      </c>
      <c r="AY132" s="73">
        <f t="shared" si="336"/>
        <v>0</v>
      </c>
      <c r="AZ132" s="73">
        <f t="shared" si="336"/>
        <v>-3</v>
      </c>
      <c r="BA132" s="73">
        <f t="shared" si="336"/>
        <v>1</v>
      </c>
      <c r="BB132" s="73">
        <f t="shared" si="336"/>
        <v>-1</v>
      </c>
      <c r="BC132" s="73">
        <f>AB132-O132</f>
        <v>-3</v>
      </c>
      <c r="BD132" s="127"/>
    </row>
    <row r="133" spans="1:56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290">
        <f>'NECO-ELECTRIC'!AA133+'NECO-GAS'!AA133</f>
        <v>0</v>
      </c>
      <c r="AB133" s="127">
        <f>'NECO-ELECTRIC'!AB133+'NECO-GAS'!AB133</f>
        <v>0</v>
      </c>
      <c r="AC133" s="236">
        <f t="shared" si="334"/>
        <v>0</v>
      </c>
      <c r="AD133" s="237">
        <f t="shared" si="335"/>
        <v>0</v>
      </c>
      <c r="AE133" s="238">
        <f t="shared" si="335"/>
        <v>0</v>
      </c>
      <c r="AF133" s="238">
        <f t="shared" si="335"/>
        <v>0</v>
      </c>
      <c r="AG133" s="238">
        <f t="shared" si="335"/>
        <v>-1</v>
      </c>
      <c r="AH133" s="238">
        <f t="shared" si="335"/>
        <v>0</v>
      </c>
      <c r="AI133" s="238">
        <f t="shared" si="335"/>
        <v>0</v>
      </c>
      <c r="AJ133" s="238">
        <f t="shared" si="335"/>
        <v>0</v>
      </c>
      <c r="AK133" s="238">
        <f t="shared" si="335"/>
        <v>0</v>
      </c>
      <c r="AL133" s="238">
        <f t="shared" si="335"/>
        <v>0</v>
      </c>
      <c r="AM133" s="238">
        <f t="shared" si="335"/>
        <v>0</v>
      </c>
      <c r="AN133" s="238">
        <f t="shared" si="335"/>
        <v>-1</v>
      </c>
      <c r="AO133" s="238">
        <f t="shared" si="332"/>
        <v>0</v>
      </c>
      <c r="AP133" s="252"/>
      <c r="AQ133" s="129">
        <f t="shared" si="249"/>
        <v>0</v>
      </c>
      <c r="AR133" s="72">
        <f t="shared" si="336"/>
        <v>0</v>
      </c>
      <c r="AS133" s="73">
        <f t="shared" si="336"/>
        <v>0</v>
      </c>
      <c r="AT133" s="73">
        <f t="shared" si="336"/>
        <v>0</v>
      </c>
      <c r="AU133" s="73">
        <f t="shared" si="336"/>
        <v>-1</v>
      </c>
      <c r="AV133" s="73">
        <f t="shared" si="336"/>
        <v>0</v>
      </c>
      <c r="AW133" s="73">
        <f t="shared" si="336"/>
        <v>0</v>
      </c>
      <c r="AX133" s="73">
        <f t="shared" si="336"/>
        <v>1</v>
      </c>
      <c r="AY133" s="73">
        <f t="shared" si="336"/>
        <v>0</v>
      </c>
      <c r="AZ133" s="73">
        <f t="shared" si="336"/>
        <v>0</v>
      </c>
      <c r="BA133" s="73">
        <f t="shared" si="336"/>
        <v>0</v>
      </c>
      <c r="BB133" s="73">
        <f t="shared" si="336"/>
        <v>-1</v>
      </c>
      <c r="BC133" s="73">
        <f>AB133-O133</f>
        <v>0</v>
      </c>
      <c r="BD133" s="127"/>
    </row>
    <row r="134" spans="1:56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S141" si="337">SUM(D129:D133)</f>
        <v>337</v>
      </c>
      <c r="E134" s="136">
        <f t="shared" si="337"/>
        <v>1192</v>
      </c>
      <c r="F134" s="136">
        <f t="shared" si="337"/>
        <v>1680</v>
      </c>
      <c r="G134" s="136">
        <f t="shared" si="337"/>
        <v>1025</v>
      </c>
      <c r="H134" s="137">
        <f t="shared" si="337"/>
        <v>1714</v>
      </c>
      <c r="I134" s="136">
        <f t="shared" si="337"/>
        <v>1698</v>
      </c>
      <c r="J134" s="137">
        <f t="shared" si="337"/>
        <v>979</v>
      </c>
      <c r="K134" s="136">
        <f t="shared" si="337"/>
        <v>62</v>
      </c>
      <c r="L134" s="137">
        <f t="shared" si="337"/>
        <v>37</v>
      </c>
      <c r="M134" s="137">
        <f t="shared" si="337"/>
        <v>25</v>
      </c>
      <c r="N134" s="138">
        <f t="shared" si="337"/>
        <v>59</v>
      </c>
      <c r="O134" s="135">
        <f t="shared" si="337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273">
        <v>0</v>
      </c>
      <c r="AB134" s="138">
        <v>0</v>
      </c>
      <c r="AC134" s="240">
        <f t="shared" si="334"/>
        <v>-0.27083333333333331</v>
      </c>
      <c r="AD134" s="241">
        <f t="shared" si="335"/>
        <v>-1</v>
      </c>
      <c r="AE134" s="242">
        <f t="shared" si="335"/>
        <v>-1</v>
      </c>
      <c r="AF134" s="242">
        <f t="shared" si="335"/>
        <v>-1</v>
      </c>
      <c r="AG134" s="242">
        <f t="shared" si="335"/>
        <v>-1</v>
      </c>
      <c r="AH134" s="242">
        <f t="shared" si="335"/>
        <v>-1</v>
      </c>
      <c r="AI134" s="242">
        <f t="shared" si="335"/>
        <v>-1</v>
      </c>
      <c r="AJ134" s="242">
        <f t="shared" si="335"/>
        <v>-1</v>
      </c>
      <c r="AK134" s="242">
        <f t="shared" si="335"/>
        <v>-1</v>
      </c>
      <c r="AL134" s="242">
        <f t="shared" si="335"/>
        <v>-1</v>
      </c>
      <c r="AM134" s="242">
        <f t="shared" si="335"/>
        <v>-1</v>
      </c>
      <c r="AN134" s="242">
        <f t="shared" si="335"/>
        <v>-1</v>
      </c>
      <c r="AO134" s="242">
        <f t="shared" si="332"/>
        <v>-1</v>
      </c>
      <c r="AP134" s="253"/>
      <c r="AQ134" s="135">
        <f t="shared" si="337"/>
        <v>-13</v>
      </c>
      <c r="AR134" s="137">
        <f t="shared" si="337"/>
        <v>-337</v>
      </c>
      <c r="AS134" s="136">
        <f t="shared" si="337"/>
        <v>-1192</v>
      </c>
      <c r="AT134" s="136">
        <f t="shared" ref="AT134:AU134" si="338">SUM(AT129:AT133)</f>
        <v>-1680</v>
      </c>
      <c r="AU134" s="136">
        <f t="shared" si="338"/>
        <v>-1025</v>
      </c>
      <c r="AV134" s="136">
        <f t="shared" ref="AV134:AW134" si="339">SUM(AV129:AV133)</f>
        <v>-1714</v>
      </c>
      <c r="AW134" s="136">
        <f t="shared" si="339"/>
        <v>-1695</v>
      </c>
      <c r="AX134" s="136">
        <f t="shared" ref="AX134:AY134" si="340">SUM(AX129:AX133)</f>
        <v>-935</v>
      </c>
      <c r="AY134" s="136">
        <f t="shared" si="340"/>
        <v>-51</v>
      </c>
      <c r="AZ134" s="136">
        <f t="shared" ref="AZ134:BA134" si="341">SUM(AZ129:AZ133)</f>
        <v>-29</v>
      </c>
      <c r="BA134" s="136">
        <f t="shared" si="341"/>
        <v>-14</v>
      </c>
      <c r="BB134" s="136">
        <f t="shared" ref="BB134:BC134" si="342">SUM(BB129:BB133)</f>
        <v>-42</v>
      </c>
      <c r="BC134" s="136">
        <f t="shared" si="342"/>
        <v>-18</v>
      </c>
      <c r="BD134" s="138"/>
    </row>
    <row r="135" spans="1:56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281"/>
      <c r="AB135" s="101"/>
      <c r="AC135" s="244"/>
      <c r="AD135" s="245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7"/>
      <c r="AQ135" s="102"/>
      <c r="AR135" s="103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</row>
    <row r="136" spans="1:56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290">
        <f>'NECO-ELECTRIC'!AA136+'NECO-GAS'!AA136</f>
        <v>10195</v>
      </c>
      <c r="AB136" s="127">
        <f>'NECO-ELECTRIC'!AB136+'NECO-GAS'!AB136</f>
        <v>10635</v>
      </c>
      <c r="AC136" s="236">
        <f t="shared" ref="AC136:AN136" si="343">IF(ISERROR((O136-C136)/C136)=TRUE,0,(O136-C136)/C136)</f>
        <v>-1.7697764894347396E-2</v>
      </c>
      <c r="AD136" s="237">
        <f t="shared" si="343"/>
        <v>-0.37695136335252899</v>
      </c>
      <c r="AE136" s="238">
        <f t="shared" si="343"/>
        <v>-0.52780175070891377</v>
      </c>
      <c r="AF136" s="238">
        <f t="shared" si="343"/>
        <v>-0.50831213394072061</v>
      </c>
      <c r="AG136" s="238">
        <f t="shared" si="343"/>
        <v>-0.45493009565857245</v>
      </c>
      <c r="AH136" s="238">
        <f t="shared" si="343"/>
        <v>-0.49155000630596546</v>
      </c>
      <c r="AI136" s="238">
        <f t="shared" si="343"/>
        <v>-0.49345994214564204</v>
      </c>
      <c r="AJ136" s="238">
        <f t="shared" si="343"/>
        <v>-0.36374603174603176</v>
      </c>
      <c r="AK136" s="238">
        <f t="shared" si="343"/>
        <v>-0.22411624982534581</v>
      </c>
      <c r="AL136" s="238">
        <f t="shared" si="343"/>
        <v>-0.23556682361463238</v>
      </c>
      <c r="AM136" s="238">
        <f t="shared" si="343"/>
        <v>-0.21567732115677321</v>
      </c>
      <c r="AN136" s="238">
        <f t="shared" si="343"/>
        <v>-0.27068965517241378</v>
      </c>
      <c r="AO136" s="238">
        <f t="shared" ref="AO136:AO141" si="344">IF(ISERROR((AB136-O136)/O136)=TRUE,0,(AB136-O136)/O136)</f>
        <v>-0.17410887629106159</v>
      </c>
      <c r="AP136" s="252"/>
      <c r="AQ136" s="129">
        <f t="shared" ref="AQ136:BB136" si="345">O136-C136</f>
        <v>-232</v>
      </c>
      <c r="AR136" s="72">
        <f t="shared" si="345"/>
        <v>-5433</v>
      </c>
      <c r="AS136" s="73">
        <f t="shared" si="345"/>
        <v>-8562</v>
      </c>
      <c r="AT136" s="73">
        <f t="shared" si="345"/>
        <v>-8592</v>
      </c>
      <c r="AU136" s="73">
        <f t="shared" si="345"/>
        <v>-7419</v>
      </c>
      <c r="AV136" s="73">
        <f t="shared" si="345"/>
        <v>-7795</v>
      </c>
      <c r="AW136" s="73">
        <f t="shared" si="345"/>
        <v>-7847</v>
      </c>
      <c r="AX136" s="73">
        <f t="shared" si="345"/>
        <v>-5729</v>
      </c>
      <c r="AY136" s="73">
        <f t="shared" si="345"/>
        <v>-3208</v>
      </c>
      <c r="AZ136" s="73">
        <f t="shared" si="345"/>
        <v>-3252</v>
      </c>
      <c r="BA136" s="73">
        <f t="shared" si="345"/>
        <v>-2834</v>
      </c>
      <c r="BB136" s="73">
        <f t="shared" si="345"/>
        <v>-3768</v>
      </c>
      <c r="BC136" s="73">
        <f>AB136-O136</f>
        <v>-2242</v>
      </c>
      <c r="BD136" s="127"/>
    </row>
    <row r="137" spans="1:56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290">
        <f>'NECO-ELECTRIC'!AA137+'NECO-GAS'!AA137</f>
        <v>2172</v>
      </c>
      <c r="AB137" s="127">
        <f>'NECO-ELECTRIC'!AB137+'NECO-GAS'!AB137</f>
        <v>2273</v>
      </c>
      <c r="AC137" s="236">
        <f t="shared" ref="AC137:AC141" si="346">IF(ISERROR((O137-C137)/C137)=TRUE,0,(O137-C137)/C137)</f>
        <v>-0.2714716223003516</v>
      </c>
      <c r="AD137" s="237">
        <f t="shared" ref="AD137:AN141" si="347">IF(ISERROR((P137-D137)/D137)=TRUE,0,(P137-D137)/D137)</f>
        <v>-0.4670616113744076</v>
      </c>
      <c r="AE137" s="238">
        <f t="shared" si="347"/>
        <v>-0.58121442125237188</v>
      </c>
      <c r="AF137" s="238">
        <f t="shared" si="347"/>
        <v>-0.57052441229656414</v>
      </c>
      <c r="AG137" s="238">
        <f t="shared" si="347"/>
        <v>-0.52154503105590067</v>
      </c>
      <c r="AH137" s="238">
        <f t="shared" si="347"/>
        <v>-0.5825935932072559</v>
      </c>
      <c r="AI137" s="238">
        <f t="shared" si="347"/>
        <v>-0.59159216283051175</v>
      </c>
      <c r="AJ137" s="238">
        <f t="shared" si="347"/>
        <v>-0.5820674323823638</v>
      </c>
      <c r="AK137" s="238">
        <f t="shared" si="347"/>
        <v>-0.52682729297428632</v>
      </c>
      <c r="AL137" s="238">
        <f t="shared" si="347"/>
        <v>-0.54721124286341682</v>
      </c>
      <c r="AM137" s="238">
        <f t="shared" si="347"/>
        <v>-0.46615776081424937</v>
      </c>
      <c r="AN137" s="238">
        <f t="shared" si="347"/>
        <v>-0.34802712700369914</v>
      </c>
      <c r="AO137" s="238">
        <f t="shared" si="344"/>
        <v>-0.2164770768700448</v>
      </c>
      <c r="AP137" s="252"/>
      <c r="AQ137" s="129">
        <f t="shared" si="249"/>
        <v>-1081</v>
      </c>
      <c r="AR137" s="72">
        <f t="shared" ref="AR137:BB140" si="348">P137-D137</f>
        <v>-1971</v>
      </c>
      <c r="AS137" s="73">
        <f t="shared" si="348"/>
        <v>-3063</v>
      </c>
      <c r="AT137" s="73">
        <f t="shared" si="348"/>
        <v>-3155</v>
      </c>
      <c r="AU137" s="73">
        <f t="shared" si="348"/>
        <v>-2687</v>
      </c>
      <c r="AV137" s="73">
        <f t="shared" si="348"/>
        <v>-3019</v>
      </c>
      <c r="AW137" s="73">
        <f t="shared" si="348"/>
        <v>-3110</v>
      </c>
      <c r="AX137" s="73">
        <f t="shared" si="348"/>
        <v>-3142</v>
      </c>
      <c r="AY137" s="73">
        <f t="shared" si="348"/>
        <v>-2602</v>
      </c>
      <c r="AZ137" s="73">
        <f t="shared" si="348"/>
        <v>-2492</v>
      </c>
      <c r="BA137" s="73">
        <f t="shared" si="348"/>
        <v>-1832</v>
      </c>
      <c r="BB137" s="73">
        <f t="shared" si="348"/>
        <v>-1129</v>
      </c>
      <c r="BC137" s="73">
        <f>AB137-O137</f>
        <v>-628</v>
      </c>
      <c r="BD137" s="127"/>
    </row>
    <row r="138" spans="1:56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290">
        <f>'NECO-ELECTRIC'!AA138+'NECO-GAS'!AA138</f>
        <v>588</v>
      </c>
      <c r="AB138" s="127">
        <f>'NECO-ELECTRIC'!AB138+'NECO-GAS'!AB138</f>
        <v>544</v>
      </c>
      <c r="AC138" s="236">
        <f t="shared" si="346"/>
        <v>-4.2105263157894736E-2</v>
      </c>
      <c r="AD138" s="237">
        <f t="shared" si="347"/>
        <v>-0.33789954337899542</v>
      </c>
      <c r="AE138" s="238">
        <f t="shared" si="347"/>
        <v>4.0000000000000001E-3</v>
      </c>
      <c r="AF138" s="238">
        <f t="shared" si="347"/>
        <v>0.47302904564315351</v>
      </c>
      <c r="AG138" s="238">
        <f t="shared" si="347"/>
        <v>0.8722466960352423</v>
      </c>
      <c r="AH138" s="238">
        <f t="shared" si="347"/>
        <v>0.99541284403669728</v>
      </c>
      <c r="AI138" s="238">
        <f t="shared" si="347"/>
        <v>2.0804597701149423</v>
      </c>
      <c r="AJ138" s="238">
        <f t="shared" si="347"/>
        <v>2.6203208556149731</v>
      </c>
      <c r="AK138" s="238">
        <f t="shared" si="347"/>
        <v>1.7280701754385965</v>
      </c>
      <c r="AL138" s="238">
        <f t="shared" si="347"/>
        <v>1.3217391304347825</v>
      </c>
      <c r="AM138" s="238">
        <f t="shared" si="347"/>
        <v>1.393574297188755</v>
      </c>
      <c r="AN138" s="238">
        <f t="shared" si="347"/>
        <v>1.528888888888889</v>
      </c>
      <c r="AO138" s="238">
        <f t="shared" si="344"/>
        <v>1.9890109890109891</v>
      </c>
      <c r="AP138" s="252"/>
      <c r="AQ138" s="129">
        <f t="shared" si="249"/>
        <v>-8</v>
      </c>
      <c r="AR138" s="72">
        <f t="shared" si="348"/>
        <v>-74</v>
      </c>
      <c r="AS138" s="73">
        <f t="shared" si="348"/>
        <v>1</v>
      </c>
      <c r="AT138" s="73">
        <f t="shared" si="348"/>
        <v>114</v>
      </c>
      <c r="AU138" s="73">
        <f t="shared" si="348"/>
        <v>198</v>
      </c>
      <c r="AV138" s="73">
        <f t="shared" si="348"/>
        <v>217</v>
      </c>
      <c r="AW138" s="73">
        <f t="shared" si="348"/>
        <v>362</v>
      </c>
      <c r="AX138" s="73">
        <f t="shared" si="348"/>
        <v>490</v>
      </c>
      <c r="AY138" s="73">
        <f t="shared" si="348"/>
        <v>394</v>
      </c>
      <c r="AZ138" s="73">
        <f t="shared" si="348"/>
        <v>304</v>
      </c>
      <c r="BA138" s="73">
        <f t="shared" si="348"/>
        <v>347</v>
      </c>
      <c r="BB138" s="73">
        <f t="shared" si="348"/>
        <v>344</v>
      </c>
      <c r="BC138" s="73">
        <f>AB138-O138</f>
        <v>362</v>
      </c>
      <c r="BD138" s="127"/>
    </row>
    <row r="139" spans="1:56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290">
        <f>'NECO-ELECTRIC'!AA139+'NECO-GAS'!AA139</f>
        <v>123</v>
      </c>
      <c r="AB139" s="127">
        <f>'NECO-ELECTRIC'!AB139+'NECO-GAS'!AB139</f>
        <v>118</v>
      </c>
      <c r="AC139" s="236">
        <f t="shared" si="346"/>
        <v>-0.16216216216216217</v>
      </c>
      <c r="AD139" s="237">
        <f t="shared" si="347"/>
        <v>-0.29268292682926828</v>
      </c>
      <c r="AE139" s="238">
        <f t="shared" si="347"/>
        <v>0.34782608695652173</v>
      </c>
      <c r="AF139" s="238">
        <f t="shared" si="347"/>
        <v>0.21428571428571427</v>
      </c>
      <c r="AG139" s="238">
        <f t="shared" si="347"/>
        <v>0.72727272727272729</v>
      </c>
      <c r="AH139" s="238">
        <f t="shared" si="347"/>
        <v>1.2777777777777777</v>
      </c>
      <c r="AI139" s="238">
        <f t="shared" si="347"/>
        <v>2.3571428571428572</v>
      </c>
      <c r="AJ139" s="238">
        <f t="shared" si="347"/>
        <v>3.4358974358974357</v>
      </c>
      <c r="AK139" s="238">
        <f t="shared" si="347"/>
        <v>3.0249999999999999</v>
      </c>
      <c r="AL139" s="238">
        <f t="shared" si="347"/>
        <v>1.9111111111111112</v>
      </c>
      <c r="AM139" s="238">
        <f t="shared" si="347"/>
        <v>1.8076923076923077</v>
      </c>
      <c r="AN139" s="238">
        <f t="shared" si="347"/>
        <v>2.4285714285714284</v>
      </c>
      <c r="AO139" s="238">
        <f t="shared" si="344"/>
        <v>2.806451612903226</v>
      </c>
      <c r="AP139" s="252"/>
      <c r="AQ139" s="129">
        <f t="shared" si="249"/>
        <v>-6</v>
      </c>
      <c r="AR139" s="72">
        <f t="shared" si="348"/>
        <v>-12</v>
      </c>
      <c r="AS139" s="73">
        <f t="shared" si="348"/>
        <v>16</v>
      </c>
      <c r="AT139" s="73">
        <f t="shared" si="348"/>
        <v>12</v>
      </c>
      <c r="AU139" s="73">
        <f t="shared" si="348"/>
        <v>40</v>
      </c>
      <c r="AV139" s="73">
        <f t="shared" si="348"/>
        <v>69</v>
      </c>
      <c r="AW139" s="73">
        <f t="shared" si="348"/>
        <v>99</v>
      </c>
      <c r="AX139" s="73">
        <f t="shared" si="348"/>
        <v>134</v>
      </c>
      <c r="AY139" s="73">
        <f t="shared" si="348"/>
        <v>121</v>
      </c>
      <c r="AZ139" s="73">
        <f t="shared" si="348"/>
        <v>86</v>
      </c>
      <c r="BA139" s="73">
        <f t="shared" si="348"/>
        <v>94</v>
      </c>
      <c r="BB139" s="73">
        <f t="shared" si="348"/>
        <v>102</v>
      </c>
      <c r="BC139" s="73">
        <f>AB139-O139</f>
        <v>87</v>
      </c>
      <c r="BD139" s="127"/>
    </row>
    <row r="140" spans="1:56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290">
        <f>'NECO-ELECTRIC'!AA140+'NECO-GAS'!AA140</f>
        <v>6</v>
      </c>
      <c r="AB140" s="127">
        <f>'NECO-ELECTRIC'!AB140+'NECO-GAS'!AB140</f>
        <v>3</v>
      </c>
      <c r="AC140" s="236">
        <f t="shared" si="346"/>
        <v>-0.5</v>
      </c>
      <c r="AD140" s="237">
        <f t="shared" si="347"/>
        <v>0.25</v>
      </c>
      <c r="AE140" s="238">
        <f t="shared" si="347"/>
        <v>0</v>
      </c>
      <c r="AF140" s="238">
        <f t="shared" si="347"/>
        <v>0</v>
      </c>
      <c r="AG140" s="238">
        <f t="shared" si="347"/>
        <v>4.5</v>
      </c>
      <c r="AH140" s="238">
        <f t="shared" si="347"/>
        <v>4</v>
      </c>
      <c r="AI140" s="238">
        <f t="shared" si="347"/>
        <v>12</v>
      </c>
      <c r="AJ140" s="238">
        <f t="shared" si="347"/>
        <v>12</v>
      </c>
      <c r="AK140" s="238">
        <f t="shared" si="347"/>
        <v>0</v>
      </c>
      <c r="AL140" s="238">
        <f t="shared" si="347"/>
        <v>9</v>
      </c>
      <c r="AM140" s="238">
        <f t="shared" si="347"/>
        <v>6</v>
      </c>
      <c r="AN140" s="238">
        <f t="shared" si="347"/>
        <v>7</v>
      </c>
      <c r="AO140" s="238">
        <f t="shared" si="344"/>
        <v>0.5</v>
      </c>
      <c r="AP140" s="252"/>
      <c r="AQ140" s="129">
        <f t="shared" si="249"/>
        <v>-2</v>
      </c>
      <c r="AR140" s="72">
        <f t="shared" si="348"/>
        <v>1</v>
      </c>
      <c r="AS140" s="73">
        <f t="shared" si="348"/>
        <v>0</v>
      </c>
      <c r="AT140" s="73">
        <f t="shared" si="348"/>
        <v>0</v>
      </c>
      <c r="AU140" s="73">
        <f t="shared" si="348"/>
        <v>9</v>
      </c>
      <c r="AV140" s="73">
        <f t="shared" si="348"/>
        <v>8</v>
      </c>
      <c r="AW140" s="73">
        <f t="shared" si="348"/>
        <v>12</v>
      </c>
      <c r="AX140" s="73">
        <f t="shared" si="348"/>
        <v>12</v>
      </c>
      <c r="AY140" s="73">
        <f t="shared" si="348"/>
        <v>12</v>
      </c>
      <c r="AZ140" s="73">
        <f t="shared" si="348"/>
        <v>9</v>
      </c>
      <c r="BA140" s="73">
        <f t="shared" si="348"/>
        <v>6</v>
      </c>
      <c r="BB140" s="73">
        <f t="shared" si="348"/>
        <v>7</v>
      </c>
      <c r="BC140" s="73">
        <f>AB140-O140</f>
        <v>1</v>
      </c>
      <c r="BD140" s="127"/>
    </row>
    <row r="141" spans="1:56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S141" si="349">SUM(D136:D140)</f>
        <v>18897</v>
      </c>
      <c r="E141" s="132">
        <f t="shared" si="349"/>
        <v>21791</v>
      </c>
      <c r="F141" s="132">
        <f t="shared" si="349"/>
        <v>22734</v>
      </c>
      <c r="G141" s="132">
        <f t="shared" si="349"/>
        <v>21744</v>
      </c>
      <c r="H141" s="133">
        <f t="shared" si="349"/>
        <v>21314</v>
      </c>
      <c r="I141" s="132">
        <f t="shared" si="349"/>
        <v>21376</v>
      </c>
      <c r="J141" s="133">
        <f t="shared" si="349"/>
        <v>21375</v>
      </c>
      <c r="K141" s="132">
        <f t="shared" si="349"/>
        <v>19521</v>
      </c>
      <c r="L141" s="133">
        <f t="shared" si="349"/>
        <v>18635</v>
      </c>
      <c r="M141" s="133">
        <f t="shared" si="349"/>
        <v>17372</v>
      </c>
      <c r="N141" s="134">
        <f t="shared" si="349"/>
        <v>17432</v>
      </c>
      <c r="O141" s="131">
        <f t="shared" si="349"/>
        <v>15993</v>
      </c>
      <c r="P141" s="133">
        <f t="shared" si="349"/>
        <v>11408</v>
      </c>
      <c r="Q141" s="132">
        <f t="shared" si="349"/>
        <v>10183</v>
      </c>
      <c r="R141" s="133">
        <f t="shared" si="349"/>
        <v>11113</v>
      </c>
      <c r="S141" s="133">
        <f t="shared" ref="S141:T141" si="350">SUM(S136:S140)</f>
        <v>11885</v>
      </c>
      <c r="T141" s="133">
        <f t="shared" si="350"/>
        <v>10794</v>
      </c>
      <c r="U141" s="133">
        <f t="shared" ref="U141:V141" si="351">SUM(U136:U140)</f>
        <v>10892</v>
      </c>
      <c r="V141" s="133">
        <f t="shared" si="351"/>
        <v>13140</v>
      </c>
      <c r="W141" s="133">
        <f t="shared" ref="W141" si="352">SUM(W136:W140)</f>
        <v>14238</v>
      </c>
      <c r="X141" s="133">
        <f t="shared" ref="X141:Y141" si="353">SUM(X136:X140)</f>
        <v>13290</v>
      </c>
      <c r="Y141" s="133">
        <f t="shared" si="353"/>
        <v>13153</v>
      </c>
      <c r="Z141" s="274">
        <f t="shared" ref="Z141:AB141" si="354">SUM(Z136:Z140)</f>
        <v>12988</v>
      </c>
      <c r="AA141" s="274">
        <f t="shared" ref="AA141" si="355">SUM(AA136:AA140)</f>
        <v>13084</v>
      </c>
      <c r="AB141" s="134">
        <f t="shared" si="354"/>
        <v>13573</v>
      </c>
      <c r="AC141" s="254">
        <f t="shared" si="346"/>
        <v>-7.6723242119847587E-2</v>
      </c>
      <c r="AD141" s="254">
        <f t="shared" si="347"/>
        <v>-0.39630629200402179</v>
      </c>
      <c r="AE141" s="254">
        <f t="shared" si="347"/>
        <v>-0.5326969849938048</v>
      </c>
      <c r="AF141" s="254">
        <f t="shared" si="347"/>
        <v>-0.51117269288290668</v>
      </c>
      <c r="AG141" s="254">
        <f t="shared" si="347"/>
        <v>-0.45341243561442235</v>
      </c>
      <c r="AH141" s="254">
        <f t="shared" si="347"/>
        <v>-0.49357229989678147</v>
      </c>
      <c r="AI141" s="254">
        <f t="shared" si="347"/>
        <v>-0.4904565868263473</v>
      </c>
      <c r="AJ141" s="254">
        <f t="shared" si="347"/>
        <v>-0.38526315789473686</v>
      </c>
      <c r="AK141" s="254">
        <f t="shared" si="347"/>
        <v>-0.27063162747810049</v>
      </c>
      <c r="AL141" s="254">
        <f t="shared" si="347"/>
        <v>-0.2868258653072176</v>
      </c>
      <c r="AM141" s="254">
        <f t="shared" si="347"/>
        <v>-0.24286207690536496</v>
      </c>
      <c r="AN141" s="254">
        <f t="shared" si="347"/>
        <v>-0.25493345571363013</v>
      </c>
      <c r="AO141" s="254">
        <f t="shared" si="344"/>
        <v>-0.15131620083786657</v>
      </c>
      <c r="AP141" s="255"/>
      <c r="AQ141" s="131">
        <f t="shared" si="337"/>
        <v>-1329</v>
      </c>
      <c r="AR141" s="133">
        <f t="shared" si="349"/>
        <v>-7489</v>
      </c>
      <c r="AS141" s="132">
        <f t="shared" si="349"/>
        <v>-11608</v>
      </c>
      <c r="AT141" s="132">
        <f t="shared" ref="AT141:AU141" si="356">SUM(AT136:AT140)</f>
        <v>-11621</v>
      </c>
      <c r="AU141" s="132">
        <f t="shared" si="356"/>
        <v>-9859</v>
      </c>
      <c r="AV141" s="132">
        <f t="shared" ref="AV141:AW141" si="357">SUM(AV136:AV140)</f>
        <v>-10520</v>
      </c>
      <c r="AW141" s="132">
        <f t="shared" si="357"/>
        <v>-10484</v>
      </c>
      <c r="AX141" s="132">
        <f t="shared" ref="AX141:AY141" si="358">SUM(AX136:AX140)</f>
        <v>-8235</v>
      </c>
      <c r="AY141" s="132">
        <f t="shared" si="358"/>
        <v>-5283</v>
      </c>
      <c r="AZ141" s="132">
        <f t="shared" ref="AZ141:BA141" si="359">SUM(AZ136:AZ140)</f>
        <v>-5345</v>
      </c>
      <c r="BA141" s="132">
        <f t="shared" si="359"/>
        <v>-4219</v>
      </c>
      <c r="BB141" s="132">
        <f t="shared" ref="BB141:BC141" si="360">SUM(BB136:BB140)</f>
        <v>-4444</v>
      </c>
      <c r="BC141" s="132">
        <f t="shared" si="360"/>
        <v>-2420</v>
      </c>
      <c r="BD141" s="134"/>
    </row>
    <row r="142" spans="1:56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282"/>
      <c r="AB142" s="108"/>
      <c r="AC142" s="232"/>
      <c r="AD142" s="233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5"/>
      <c r="AQ142" s="109"/>
      <c r="AR142" s="110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2"/>
    </row>
    <row r="143" spans="1:56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05">
        <f>'NECO-ELECTRIC'!Z143+'NECO-GAS'!Z143</f>
        <v>77543418</v>
      </c>
      <c r="AA143" s="305">
        <f>'NECO-ELECTRIC'!AA143+'NECO-GAS'!AA143</f>
        <v>61825841</v>
      </c>
      <c r="AB143" s="115">
        <f>'NECO-ELECTRIC'!AB143+'NECO-GAS'!AB143</f>
        <v>49865981</v>
      </c>
      <c r="AC143" s="236">
        <f t="shared" ref="AC143:AN143" si="361">IF(ISERROR((O143-C143)/C143)=TRUE,0,(O143-C143)/C143)</f>
        <v>-6.0357858350662777E-2</v>
      </c>
      <c r="AD143" s="237">
        <f t="shared" si="361"/>
        <v>0.16559779510737202</v>
      </c>
      <c r="AE143" s="238">
        <f t="shared" si="361"/>
        <v>0.29048960149959063</v>
      </c>
      <c r="AF143" s="238">
        <f t="shared" si="361"/>
        <v>4.787149959653824E-2</v>
      </c>
      <c r="AG143" s="238">
        <f t="shared" si="361"/>
        <v>0.38291495190943842</v>
      </c>
      <c r="AH143" s="238">
        <f t="shared" si="361"/>
        <v>0.26685882530364735</v>
      </c>
      <c r="AI143" s="238">
        <f t="shared" si="361"/>
        <v>0.10250616866888446</v>
      </c>
      <c r="AJ143" s="238">
        <f t="shared" si="361"/>
        <v>0.14176474987143167</v>
      </c>
      <c r="AK143" s="238">
        <f t="shared" si="361"/>
        <v>5.3658568251966889E-2</v>
      </c>
      <c r="AL143" s="238">
        <f t="shared" si="361"/>
        <v>-5.6290087522048839E-3</v>
      </c>
      <c r="AM143" s="238">
        <f t="shared" si="361"/>
        <v>0.16058001240615905</v>
      </c>
      <c r="AN143" s="238">
        <f t="shared" si="361"/>
        <v>0.26804657247476465</v>
      </c>
      <c r="AO143" s="238">
        <f t="shared" ref="AO143:AO148" si="362">IF(ISERROR((AB143-O143)/O143)=TRUE,0,(AB143-O143)/O143)</f>
        <v>-4.3662609360046643E-2</v>
      </c>
      <c r="AP143" s="206"/>
      <c r="AQ143" s="38">
        <f t="shared" ref="AQ143:BB147" si="363">O143-C143</f>
        <v>-3349381.1100000069</v>
      </c>
      <c r="AR143" s="72">
        <f t="shared" si="363"/>
        <v>6950612.3500000015</v>
      </c>
      <c r="AS143" s="73">
        <f t="shared" si="363"/>
        <v>10343583.390000001</v>
      </c>
      <c r="AT143" s="73">
        <f t="shared" si="363"/>
        <v>1745023.7400000021</v>
      </c>
      <c r="AU143" s="73">
        <f t="shared" si="363"/>
        <v>15818316.160000004</v>
      </c>
      <c r="AV143" s="73">
        <f t="shared" si="363"/>
        <v>13330303.919999994</v>
      </c>
      <c r="AW143" s="73">
        <f t="shared" si="363"/>
        <v>4462770.1499999985</v>
      </c>
      <c r="AX143" s="73">
        <f t="shared" si="363"/>
        <v>5225555.5</v>
      </c>
      <c r="AY143" s="73">
        <f t="shared" si="363"/>
        <v>2324336.950000003</v>
      </c>
      <c r="AZ143" s="73">
        <f t="shared" si="363"/>
        <v>-318728.07000000775</v>
      </c>
      <c r="BA143" s="73">
        <f t="shared" si="363"/>
        <v>10631135.560000002</v>
      </c>
      <c r="BB143" s="73">
        <f t="shared" si="363"/>
        <v>16391548.910000004</v>
      </c>
      <c r="BC143" s="73">
        <f>AB143-O143</f>
        <v>-2276684.849999994</v>
      </c>
      <c r="BD143" s="118"/>
    </row>
    <row r="144" spans="1:56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05">
        <f>'NECO-ELECTRIC'!Z144+'NECO-GAS'!Z144</f>
        <v>4541980</v>
      </c>
      <c r="AA144" s="305">
        <f>'NECO-ELECTRIC'!AA144+'NECO-GAS'!AA144</f>
        <v>3955894</v>
      </c>
      <c r="AB144" s="115">
        <f>'NECO-ELECTRIC'!AB144+'NECO-GAS'!AB144</f>
        <v>3179572</v>
      </c>
      <c r="AC144" s="236">
        <f t="shared" ref="AC144:AC148" si="364">IF(ISERROR((O144-C144)/C144)=TRUE,0,(O144-C144)/C144)</f>
        <v>-0.44943193459270731</v>
      </c>
      <c r="AD144" s="237">
        <f t="shared" ref="AD144:AN148" si="365">IF(ISERROR((P144-D144)/D144)=TRUE,0,(P144-D144)/D144)</f>
        <v>-0.13003229608755379</v>
      </c>
      <c r="AE144" s="238">
        <f t="shared" si="365"/>
        <v>-1.1604805057914502E-2</v>
      </c>
      <c r="AF144" s="238">
        <f t="shared" si="365"/>
        <v>-0.11150032630621459</v>
      </c>
      <c r="AG144" s="238">
        <f t="shared" si="365"/>
        <v>0.24478026432606073</v>
      </c>
      <c r="AH144" s="238">
        <f t="shared" si="365"/>
        <v>9.3562786055645081E-2</v>
      </c>
      <c r="AI144" s="238">
        <f t="shared" si="365"/>
        <v>-2.7102726309718363E-2</v>
      </c>
      <c r="AJ144" s="238">
        <f t="shared" si="365"/>
        <v>-0.21050754753675627</v>
      </c>
      <c r="AK144" s="238">
        <f t="shared" si="365"/>
        <v>-0.16684902570963409</v>
      </c>
      <c r="AL144" s="238">
        <f t="shared" si="365"/>
        <v>-0.28743859983751707</v>
      </c>
      <c r="AM144" s="238">
        <f t="shared" si="365"/>
        <v>-0.1220175294716387</v>
      </c>
      <c r="AN144" s="238">
        <f t="shared" si="365"/>
        <v>0.19780111965994368</v>
      </c>
      <c r="AO144" s="238">
        <f t="shared" si="362"/>
        <v>-4.8594305606043477E-2</v>
      </c>
      <c r="AP144" s="206"/>
      <c r="AQ144" s="38">
        <f t="shared" si="363"/>
        <v>-2728071.9999999995</v>
      </c>
      <c r="AR144" s="72">
        <f t="shared" si="363"/>
        <v>-483760.2200000002</v>
      </c>
      <c r="AS144" s="73">
        <f t="shared" si="363"/>
        <v>-34128.120000000112</v>
      </c>
      <c r="AT144" s="73">
        <f t="shared" si="363"/>
        <v>-297838.25</v>
      </c>
      <c r="AU144" s="73">
        <f t="shared" si="363"/>
        <v>665244.56999999983</v>
      </c>
      <c r="AV144" s="73">
        <f t="shared" si="363"/>
        <v>320010.58999999985</v>
      </c>
      <c r="AW144" s="73">
        <f t="shared" si="363"/>
        <v>-83959.349999999627</v>
      </c>
      <c r="AX144" s="73">
        <f t="shared" si="363"/>
        <v>-592271.7799999998</v>
      </c>
      <c r="AY144" s="73">
        <f t="shared" si="363"/>
        <v>-533292.64000000013</v>
      </c>
      <c r="AZ144" s="73">
        <f t="shared" si="363"/>
        <v>-1214021.0999999996</v>
      </c>
      <c r="BA144" s="73">
        <f t="shared" si="363"/>
        <v>-616197.62999999989</v>
      </c>
      <c r="BB144" s="73">
        <f t="shared" si="363"/>
        <v>750048.33000000007</v>
      </c>
      <c r="BC144" s="73">
        <f>AB144-O144</f>
        <v>-162400.85000000009</v>
      </c>
      <c r="BD144" s="118"/>
    </row>
    <row r="145" spans="1:56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05">
        <f>'NECO-ELECTRIC'!Z145+'NECO-GAS'!Z145</f>
        <v>14339142</v>
      </c>
      <c r="AA145" s="305">
        <f>'NECO-ELECTRIC'!AA145+'NECO-GAS'!AA145</f>
        <v>11569206</v>
      </c>
      <c r="AB145" s="115">
        <f>'NECO-ELECTRIC'!AB145+'NECO-GAS'!AB145</f>
        <v>9143597</v>
      </c>
      <c r="AC145" s="236">
        <f t="shared" si="364"/>
        <v>-9.0257020467362628E-2</v>
      </c>
      <c r="AD145" s="237">
        <f t="shared" si="365"/>
        <v>5.9345664112600532E-2</v>
      </c>
      <c r="AE145" s="238">
        <f t="shared" si="365"/>
        <v>3.9056216099192825E-2</v>
      </c>
      <c r="AF145" s="238">
        <f t="shared" si="365"/>
        <v>-7.6459623200572216E-2</v>
      </c>
      <c r="AG145" s="238">
        <f t="shared" si="365"/>
        <v>0.1115264941833692</v>
      </c>
      <c r="AH145" s="238">
        <f t="shared" si="365"/>
        <v>0.13965784232408859</v>
      </c>
      <c r="AI145" s="238">
        <f t="shared" si="365"/>
        <v>4.303762535239895E-3</v>
      </c>
      <c r="AJ145" s="238">
        <f t="shared" si="365"/>
        <v>3.0812625728890371E-2</v>
      </c>
      <c r="AK145" s="238">
        <f t="shared" si="365"/>
        <v>5.057507416694868E-4</v>
      </c>
      <c r="AL145" s="238">
        <f t="shared" si="365"/>
        <v>-6.6650747570059329E-2</v>
      </c>
      <c r="AM145" s="238">
        <f t="shared" si="365"/>
        <v>9.8023752508895542E-2</v>
      </c>
      <c r="AN145" s="238">
        <f t="shared" si="365"/>
        <v>0.23835638070015513</v>
      </c>
      <c r="AO145" s="238">
        <f t="shared" si="362"/>
        <v>-9.4099536025462102E-2</v>
      </c>
      <c r="AP145" s="206"/>
      <c r="AQ145" s="38">
        <f t="shared" si="363"/>
        <v>-1001379.9100000001</v>
      </c>
      <c r="AR145" s="72">
        <f t="shared" si="363"/>
        <v>522324.53999999911</v>
      </c>
      <c r="AS145" s="73">
        <f t="shared" si="363"/>
        <v>281126.91999999993</v>
      </c>
      <c r="AT145" s="73">
        <f t="shared" si="363"/>
        <v>-558711.12000000011</v>
      </c>
      <c r="AU145" s="73">
        <f t="shared" si="363"/>
        <v>870476.69999999925</v>
      </c>
      <c r="AV145" s="73">
        <f t="shared" si="363"/>
        <v>1198707.8599999994</v>
      </c>
      <c r="AW145" s="73">
        <f t="shared" si="363"/>
        <v>35405.519999999553</v>
      </c>
      <c r="AX145" s="73">
        <f t="shared" si="363"/>
        <v>223626.01999999955</v>
      </c>
      <c r="AY145" s="73">
        <f t="shared" si="363"/>
        <v>4125.6299999998882</v>
      </c>
      <c r="AZ145" s="73">
        <f t="shared" si="363"/>
        <v>-717725.25999999978</v>
      </c>
      <c r="BA145" s="73">
        <f t="shared" si="363"/>
        <v>1185340.7800000012</v>
      </c>
      <c r="BB145" s="73">
        <f t="shared" si="363"/>
        <v>2759969.620000001</v>
      </c>
      <c r="BC145" s="73">
        <f>AB145-O145</f>
        <v>-949782.30999999866</v>
      </c>
      <c r="BD145" s="118"/>
    </row>
    <row r="146" spans="1:56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05">
        <f>'NECO-ELECTRIC'!Z146+'NECO-GAS'!Z146</f>
        <v>21394324</v>
      </c>
      <c r="AA146" s="305">
        <f>'NECO-ELECTRIC'!AA146+'NECO-GAS'!AA146</f>
        <v>17711979</v>
      </c>
      <c r="AB146" s="115">
        <f>'NECO-ELECTRIC'!AB146+'NECO-GAS'!AB146</f>
        <v>14827103</v>
      </c>
      <c r="AC146" s="236">
        <f t="shared" si="364"/>
        <v>-0.12796755123486939</v>
      </c>
      <c r="AD146" s="237">
        <f t="shared" si="365"/>
        <v>3.3386728759315504E-2</v>
      </c>
      <c r="AE146" s="238">
        <f t="shared" si="365"/>
        <v>4.9167936047023999E-4</v>
      </c>
      <c r="AF146" s="238">
        <f t="shared" si="365"/>
        <v>-2.8139613117094928E-2</v>
      </c>
      <c r="AG146" s="238">
        <f t="shared" si="365"/>
        <v>4.6572852969579137E-2</v>
      </c>
      <c r="AH146" s="238">
        <f t="shared" si="365"/>
        <v>0.27713998022614128</v>
      </c>
      <c r="AI146" s="238">
        <f t="shared" si="365"/>
        <v>-1.0451213167106316E-2</v>
      </c>
      <c r="AJ146" s="238">
        <f t="shared" si="365"/>
        <v>1.344592363550472E-2</v>
      </c>
      <c r="AK146" s="238">
        <f t="shared" si="365"/>
        <v>-4.1397743933547938E-3</v>
      </c>
      <c r="AL146" s="238">
        <f t="shared" si="365"/>
        <v>1.2872824800889372E-2</v>
      </c>
      <c r="AM146" s="238">
        <f t="shared" si="365"/>
        <v>5.526467608947417E-2</v>
      </c>
      <c r="AN146" s="238">
        <f t="shared" si="365"/>
        <v>0.22837447590776189</v>
      </c>
      <c r="AO146" s="238">
        <f t="shared" si="362"/>
        <v>-3.8048818377759377E-2</v>
      </c>
      <c r="AP146" s="206"/>
      <c r="AQ146" s="38">
        <f t="shared" si="363"/>
        <v>-2261884.820000004</v>
      </c>
      <c r="AR146" s="72">
        <f t="shared" si="363"/>
        <v>507237.25</v>
      </c>
      <c r="AS146" s="73">
        <f t="shared" si="363"/>
        <v>6518.2900000009686</v>
      </c>
      <c r="AT146" s="73">
        <f t="shared" si="363"/>
        <v>-369666.50999999978</v>
      </c>
      <c r="AU146" s="73">
        <f t="shared" si="363"/>
        <v>627421.80000000075</v>
      </c>
      <c r="AV146" s="73">
        <f t="shared" si="363"/>
        <v>3839048.25</v>
      </c>
      <c r="AW146" s="73">
        <f t="shared" si="363"/>
        <v>-145272.01999999955</v>
      </c>
      <c r="AX146" s="73">
        <f t="shared" si="363"/>
        <v>174347.49000000022</v>
      </c>
      <c r="AY146" s="73">
        <f t="shared" si="363"/>
        <v>-55070.559999998659</v>
      </c>
      <c r="AZ146" s="73">
        <f t="shared" si="363"/>
        <v>213355.66999999993</v>
      </c>
      <c r="BA146" s="73">
        <f t="shared" si="363"/>
        <v>1010836.2300000004</v>
      </c>
      <c r="BB146" s="73">
        <f t="shared" si="363"/>
        <v>3977547.2599999979</v>
      </c>
      <c r="BC146" s="73">
        <f>AB146-O146</f>
        <v>-586468.16999999806</v>
      </c>
      <c r="BD146" s="118"/>
    </row>
    <row r="147" spans="1:56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05">
        <f>'NECO-ELECTRIC'!Z147+'NECO-GAS'!Z147</f>
        <v>21693786</v>
      </c>
      <c r="AA147" s="305">
        <f>'NECO-ELECTRIC'!AA147+'NECO-GAS'!AA147</f>
        <v>19341734</v>
      </c>
      <c r="AB147" s="115">
        <f>'NECO-ELECTRIC'!AB147+'NECO-GAS'!AB147</f>
        <v>17275722</v>
      </c>
      <c r="AC147" s="236">
        <f t="shared" si="364"/>
        <v>-0.15667977030211275</v>
      </c>
      <c r="AD147" s="237">
        <f t="shared" si="365"/>
        <v>0.10232730786990056</v>
      </c>
      <c r="AE147" s="238">
        <f t="shared" si="365"/>
        <v>0.11095075352280778</v>
      </c>
      <c r="AF147" s="238">
        <f t="shared" si="365"/>
        <v>0.10392341315436146</v>
      </c>
      <c r="AG147" s="238">
        <f t="shared" si="365"/>
        <v>0.12593279910238311</v>
      </c>
      <c r="AH147" s="238">
        <f t="shared" si="365"/>
        <v>0.32843144391302692</v>
      </c>
      <c r="AI147" s="238">
        <f t="shared" si="365"/>
        <v>9.5906514776777051E-3</v>
      </c>
      <c r="AJ147" s="238">
        <f t="shared" si="365"/>
        <v>9.1083352090079346E-3</v>
      </c>
      <c r="AK147" s="238">
        <f t="shared" si="365"/>
        <v>5.8578499272737929E-2</v>
      </c>
      <c r="AL147" s="238">
        <f t="shared" si="365"/>
        <v>0.19888641287273862</v>
      </c>
      <c r="AM147" s="238">
        <f t="shared" si="365"/>
        <v>0.12504473518727272</v>
      </c>
      <c r="AN147" s="238">
        <f t="shared" si="365"/>
        <v>0.21394469508870029</v>
      </c>
      <c r="AO147" s="238">
        <f t="shared" si="362"/>
        <v>0.14509920690097902</v>
      </c>
      <c r="AP147" s="206"/>
      <c r="AQ147" s="38">
        <f t="shared" si="363"/>
        <v>-2802938.0600000024</v>
      </c>
      <c r="AR147" s="72">
        <f t="shared" si="363"/>
        <v>1722642.2400000021</v>
      </c>
      <c r="AS147" s="73">
        <f t="shared" si="363"/>
        <v>1563930.6799999997</v>
      </c>
      <c r="AT147" s="73">
        <f t="shared" si="363"/>
        <v>1612362.2699999996</v>
      </c>
      <c r="AU147" s="73">
        <f t="shared" si="363"/>
        <v>1932235.1500000004</v>
      </c>
      <c r="AV147" s="73">
        <f t="shared" si="363"/>
        <v>5087687.1199999992</v>
      </c>
      <c r="AW147" s="73">
        <f t="shared" si="363"/>
        <v>161766.53000000119</v>
      </c>
      <c r="AX147" s="73">
        <f t="shared" si="363"/>
        <v>141759.69999999925</v>
      </c>
      <c r="AY147" s="73">
        <f t="shared" si="363"/>
        <v>932387.5</v>
      </c>
      <c r="AZ147" s="73">
        <f t="shared" si="363"/>
        <v>3465933.7100000009</v>
      </c>
      <c r="BA147" s="73">
        <f t="shared" si="363"/>
        <v>2234436.7800000012</v>
      </c>
      <c r="BB147" s="73">
        <f t="shared" si="363"/>
        <v>3823296.4400000013</v>
      </c>
      <c r="BC147" s="73">
        <f>AB147-O147</f>
        <v>2189062.3500000015</v>
      </c>
      <c r="BD147" s="118"/>
    </row>
    <row r="148" spans="1:56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66">SUM(E143:E147)</f>
        <v>73099197.840000004</v>
      </c>
      <c r="F148" s="153">
        <f t="shared" si="366"/>
        <v>75082485.86999999</v>
      </c>
      <c r="G148" s="152">
        <f t="shared" si="366"/>
        <v>80648310.61999999</v>
      </c>
      <c r="H148" s="152">
        <f t="shared" si="366"/>
        <v>91299341.260000005</v>
      </c>
      <c r="I148" s="152">
        <f t="shared" si="366"/>
        <v>85628184.170000002</v>
      </c>
      <c r="J148" s="152">
        <f t="shared" si="366"/>
        <v>75462207.070000008</v>
      </c>
      <c r="K148" s="152">
        <f t="shared" si="366"/>
        <v>83890541.11999999</v>
      </c>
      <c r="L148" s="152">
        <f t="shared" si="366"/>
        <v>105615263.05000001</v>
      </c>
      <c r="M148" s="152">
        <f t="shared" si="366"/>
        <v>119506977.27999999</v>
      </c>
      <c r="N148" s="154">
        <f t="shared" si="366"/>
        <v>111810239.44</v>
      </c>
      <c r="O148" s="151">
        <f t="shared" si="366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288">
        <v>659843</v>
      </c>
      <c r="AB148" s="154">
        <v>659843</v>
      </c>
      <c r="AC148" s="240">
        <f t="shared" si="364"/>
        <v>-0.11221070198585881</v>
      </c>
      <c r="AD148" s="241">
        <f t="shared" si="365"/>
        <v>-0.99204367370343061</v>
      </c>
      <c r="AE148" s="242">
        <f t="shared" si="365"/>
        <v>-0.99053406849259074</v>
      </c>
      <c r="AF148" s="242">
        <f t="shared" si="365"/>
        <v>-0.99121175874301137</v>
      </c>
      <c r="AG148" s="242">
        <f t="shared" si="365"/>
        <v>-0.99181826631051129</v>
      </c>
      <c r="AH148" s="242">
        <f t="shared" si="365"/>
        <v>-0.99277275179761793</v>
      </c>
      <c r="AI148" s="242">
        <f t="shared" si="365"/>
        <v>-0.99229409094218335</v>
      </c>
      <c r="AJ148" s="242">
        <f t="shared" si="365"/>
        <v>-0.99125598063428066</v>
      </c>
      <c r="AK148" s="242">
        <f t="shared" si="365"/>
        <v>-0.99213447676948296</v>
      </c>
      <c r="AL148" s="242">
        <f t="shared" si="365"/>
        <v>-0.99375238974988289</v>
      </c>
      <c r="AM148" s="242">
        <f t="shared" si="365"/>
        <v>-0.99447862363337991</v>
      </c>
      <c r="AN148" s="242">
        <f t="shared" si="365"/>
        <v>-0.99409854586391355</v>
      </c>
      <c r="AO148" s="242">
        <f t="shared" si="362"/>
        <v>-0.99313223327823641</v>
      </c>
      <c r="AP148" s="251"/>
      <c r="AQ148" s="153">
        <f t="shared" ref="AQ148:AS148" si="367">SUM(AQ143:AQ147)</f>
        <v>-12143655.900000013</v>
      </c>
      <c r="AR148" s="155">
        <f t="shared" si="367"/>
        <v>9219056.160000002</v>
      </c>
      <c r="AS148" s="156">
        <f t="shared" si="367"/>
        <v>12161031.16</v>
      </c>
      <c r="AT148" s="156">
        <f t="shared" ref="AT148:AU148" si="368">SUM(AT143:AT147)</f>
        <v>2131170.1300000018</v>
      </c>
      <c r="AU148" s="156">
        <f t="shared" si="368"/>
        <v>19913694.380000003</v>
      </c>
      <c r="AV148" s="156">
        <f t="shared" ref="AV148:AW148" si="369">SUM(AV143:AV147)</f>
        <v>23775757.739999995</v>
      </c>
      <c r="AW148" s="156">
        <f t="shared" si="369"/>
        <v>4430710.83</v>
      </c>
      <c r="AX148" s="156">
        <f t="shared" ref="AX148:AY148" si="370">SUM(AX143:AX147)</f>
        <v>5173016.93</v>
      </c>
      <c r="AY148" s="156">
        <f t="shared" si="370"/>
        <v>2672486.8800000041</v>
      </c>
      <c r="AZ148" s="156">
        <f t="shared" ref="AZ148:BA148" si="371">SUM(AZ143:AZ147)</f>
        <v>1428814.9499999937</v>
      </c>
      <c r="BA148" s="156">
        <f t="shared" si="371"/>
        <v>14445551.720000006</v>
      </c>
      <c r="BB148" s="156">
        <f t="shared" ref="BB148:BC148" si="372">SUM(BB143:BB147)</f>
        <v>27702410.560000002</v>
      </c>
      <c r="BC148" s="156">
        <f t="shared" si="372"/>
        <v>-1786273.8299999894</v>
      </c>
      <c r="BD148" s="157"/>
    </row>
    <row r="149" spans="1:56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281"/>
      <c r="AB149" s="101"/>
      <c r="AC149" s="244"/>
      <c r="AD149" s="245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7"/>
      <c r="AQ149" s="102"/>
      <c r="AR149" s="103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5"/>
    </row>
    <row r="150" spans="1:56" x14ac:dyDescent="0.35">
      <c r="A150" s="172"/>
      <c r="B150" s="67" t="s">
        <v>30</v>
      </c>
      <c r="C150" s="258"/>
      <c r="D150" s="201">
        <f t="shared" ref="D150:AA155" si="373">(C66+C143+D94-D66-D143)/(C66+C143+D94-D143)</f>
        <v>0.62661716595583949</v>
      </c>
      <c r="E150" s="201">
        <f t="shared" si="373"/>
        <v>0.61561294207812478</v>
      </c>
      <c r="F150" s="202">
        <f t="shared" si="373"/>
        <v>0.57442702878793717</v>
      </c>
      <c r="G150" s="201">
        <f t="shared" si="373"/>
        <v>0.61733953597318136</v>
      </c>
      <c r="H150" s="201">
        <f t="shared" si="373"/>
        <v>0.61816882355997449</v>
      </c>
      <c r="I150" s="201">
        <f t="shared" si="373"/>
        <v>0.615656090242654</v>
      </c>
      <c r="J150" s="201">
        <f t="shared" si="373"/>
        <v>0.61785437505537155</v>
      </c>
      <c r="K150" s="201">
        <f t="shared" si="373"/>
        <v>0.52339844026251947</v>
      </c>
      <c r="L150" s="201">
        <f t="shared" si="373"/>
        <v>0.60912824762738516</v>
      </c>
      <c r="M150" s="201">
        <f t="shared" si="373"/>
        <v>0.64225246394782365</v>
      </c>
      <c r="N150" s="203">
        <f t="shared" si="373"/>
        <v>0.56986556101500052</v>
      </c>
      <c r="O150" s="200">
        <f t="shared" si="373"/>
        <v>0.57464729706303919</v>
      </c>
      <c r="P150" s="201">
        <f t="shared" si="373"/>
        <v>0.50544216401178166</v>
      </c>
      <c r="Q150" s="201">
        <f t="shared" si="373"/>
        <v>0.49199476411915227</v>
      </c>
      <c r="R150" s="201">
        <f t="shared" si="373"/>
        <v>0.46122024470135964</v>
      </c>
      <c r="S150" s="201">
        <f t="shared" si="373"/>
        <v>0.48692198586733493</v>
      </c>
      <c r="T150" s="201">
        <f t="shared" si="373"/>
        <v>0.49325800011581894</v>
      </c>
      <c r="U150" s="201">
        <f t="shared" si="373"/>
        <v>0.48284952396611774</v>
      </c>
      <c r="V150" s="201">
        <f t="shared" si="373"/>
        <v>0.42560483892808054</v>
      </c>
      <c r="W150" s="201">
        <f t="shared" si="373"/>
        <v>0.38566146460752582</v>
      </c>
      <c r="X150" s="201">
        <f t="shared" si="373"/>
        <v>0.42777682410787504</v>
      </c>
      <c r="Y150" s="201">
        <f t="shared" si="373"/>
        <v>0.46031756691450976</v>
      </c>
      <c r="Z150" s="301">
        <f t="shared" si="373"/>
        <v>0.45426315129597611</v>
      </c>
      <c r="AA150" s="301">
        <f t="shared" si="373"/>
        <v>0.4989746045931347</v>
      </c>
      <c r="AB150" s="203">
        <f t="shared" ref="AB150:AB155" si="374">(Y66+Y143+AB94-AB66-AB143)/(Y66+Y143+AB94-AB143)</f>
        <v>0.3595595800509106</v>
      </c>
      <c r="AC150" s="244"/>
      <c r="AD150" s="237">
        <f t="shared" ref="AD150:AN155" si="375">IF(ISERROR((P150-D150)/D150)=TRUE,0,(P150-D150)/D150)</f>
        <v>-0.19337963995802435</v>
      </c>
      <c r="AE150" s="238">
        <f t="shared" si="375"/>
        <v>-0.20080503431535177</v>
      </c>
      <c r="AF150" s="238">
        <f t="shared" si="375"/>
        <v>-0.19707774602014835</v>
      </c>
      <c r="AG150" s="238">
        <f t="shared" si="375"/>
        <v>-0.21125740780598906</v>
      </c>
      <c r="AH150" s="238">
        <f t="shared" si="375"/>
        <v>-0.20206587372816084</v>
      </c>
      <c r="AI150" s="238">
        <f t="shared" si="375"/>
        <v>-0.21571550802687914</v>
      </c>
      <c r="AJ150" s="238">
        <f t="shared" si="375"/>
        <v>-0.31115671246976567</v>
      </c>
      <c r="AK150" s="238">
        <f t="shared" si="375"/>
        <v>-0.26315893411128494</v>
      </c>
      <c r="AL150" s="238">
        <f t="shared" si="375"/>
        <v>-0.29772289206073083</v>
      </c>
      <c r="AM150" s="238">
        <f t="shared" si="375"/>
        <v>-0.28327629280702021</v>
      </c>
      <c r="AN150" s="238">
        <f t="shared" si="375"/>
        <v>-0.20285909103389635</v>
      </c>
      <c r="AO150" s="238">
        <f t="shared" ref="AO150:AO155" si="376">IF(ISERROR((AB150-O150)/O150)=TRUE,0,(AB150-O150)/O150)</f>
        <v>-0.37429518612794122</v>
      </c>
      <c r="AP150" s="206"/>
      <c r="AQ150" s="256"/>
      <c r="AR150" s="204">
        <f t="shared" ref="AR150:BB155" si="377">P150-D150</f>
        <v>-0.12117500194405784</v>
      </c>
      <c r="AS150" s="204">
        <f t="shared" si="377"/>
        <v>-0.12361817795897251</v>
      </c>
      <c r="AT150" s="204">
        <f t="shared" si="377"/>
        <v>-0.11320678408657753</v>
      </c>
      <c r="AU150" s="204">
        <f t="shared" si="377"/>
        <v>-0.13041755010584644</v>
      </c>
      <c r="AV150" s="204">
        <f t="shared" si="377"/>
        <v>-0.12491082344415555</v>
      </c>
      <c r="AW150" s="204">
        <f t="shared" si="377"/>
        <v>-0.13280656627653625</v>
      </c>
      <c r="AX150" s="204">
        <f t="shared" si="377"/>
        <v>-0.19224953612729101</v>
      </c>
      <c r="AY150" s="204">
        <f t="shared" si="377"/>
        <v>-0.13773697565499365</v>
      </c>
      <c r="AZ150" s="204">
        <f t="shared" si="377"/>
        <v>-0.18135142351951011</v>
      </c>
      <c r="BA150" s="204">
        <f t="shared" si="377"/>
        <v>-0.18193489703331389</v>
      </c>
      <c r="BB150" s="204">
        <f t="shared" si="377"/>
        <v>-0.11560240971902441</v>
      </c>
      <c r="BC150" s="204">
        <f t="shared" ref="BC150:BC155" si="378">AB150-O150</f>
        <v>-0.21508771701212859</v>
      </c>
      <c r="BD150" s="206"/>
    </row>
    <row r="151" spans="1:56" x14ac:dyDescent="0.35">
      <c r="A151" s="172"/>
      <c r="B151" s="67" t="s">
        <v>31</v>
      </c>
      <c r="C151" s="258"/>
      <c r="D151" s="201">
        <f t="shared" si="373"/>
        <v>0.24155399143536727</v>
      </c>
      <c r="E151" s="201">
        <f t="shared" si="373"/>
        <v>0.24794774458217878</v>
      </c>
      <c r="F151" s="202">
        <f t="shared" si="373"/>
        <v>0.24582577905548442</v>
      </c>
      <c r="G151" s="201">
        <f t="shared" si="373"/>
        <v>0.22494347241798501</v>
      </c>
      <c r="H151" s="201">
        <f t="shared" si="373"/>
        <v>0.18479454682850135</v>
      </c>
      <c r="I151" s="201">
        <f t="shared" si="373"/>
        <v>0.1800507690090149</v>
      </c>
      <c r="J151" s="201">
        <f t="shared" si="373"/>
        <v>0.18812135680047248</v>
      </c>
      <c r="K151" s="201">
        <f t="shared" si="373"/>
        <v>0.14340597307398101</v>
      </c>
      <c r="L151" s="201">
        <f t="shared" si="373"/>
        <v>0.18539700768315678</v>
      </c>
      <c r="M151" s="201">
        <f t="shared" si="373"/>
        <v>0.17198034609263643</v>
      </c>
      <c r="N151" s="203">
        <f t="shared" si="373"/>
        <v>0.2590139495666578</v>
      </c>
      <c r="O151" s="200">
        <f t="shared" si="373"/>
        <v>0.17508872931949421</v>
      </c>
      <c r="P151" s="201">
        <f t="shared" si="373"/>
        <v>0.15216632209682829</v>
      </c>
      <c r="Q151" s="201">
        <f t="shared" si="373"/>
        <v>0.16429707561765208</v>
      </c>
      <c r="R151" s="201">
        <f t="shared" si="373"/>
        <v>0.14433450447134694</v>
      </c>
      <c r="S151" s="201">
        <f t="shared" si="373"/>
        <v>0.11306126692675945</v>
      </c>
      <c r="T151" s="201">
        <f t="shared" si="373"/>
        <v>0.15421410502552607</v>
      </c>
      <c r="U151" s="201">
        <f t="shared" si="373"/>
        <v>0.17418412800318084</v>
      </c>
      <c r="V151" s="201">
        <f t="shared" si="373"/>
        <v>0.19863351339302618</v>
      </c>
      <c r="W151" s="201">
        <f t="shared" si="373"/>
        <v>0.12763328428816445</v>
      </c>
      <c r="X151" s="201">
        <f t="shared" si="373"/>
        <v>0.15797191988133749</v>
      </c>
      <c r="Y151" s="201">
        <f t="shared" si="373"/>
        <v>0.15889763657392514</v>
      </c>
      <c r="Z151" s="301">
        <f t="shared" si="373"/>
        <v>0.13614365754674995</v>
      </c>
      <c r="AA151" s="301">
        <f t="shared" si="373"/>
        <v>0.16959352929509047</v>
      </c>
      <c r="AB151" s="203">
        <f t="shared" si="374"/>
        <v>4.2164656185491291E-2</v>
      </c>
      <c r="AC151" s="244"/>
      <c r="AD151" s="237">
        <f t="shared" si="375"/>
        <v>-0.37005254521930137</v>
      </c>
      <c r="AE151" s="238">
        <f t="shared" si="375"/>
        <v>-0.33737217132379221</v>
      </c>
      <c r="AF151" s="238">
        <f t="shared" si="375"/>
        <v>-0.41285854955525336</v>
      </c>
      <c r="AG151" s="238">
        <f t="shared" si="375"/>
        <v>-0.49737920504458338</v>
      </c>
      <c r="AH151" s="238">
        <f t="shared" si="375"/>
        <v>-0.1654834643543647</v>
      </c>
      <c r="AI151" s="238">
        <f t="shared" si="375"/>
        <v>-3.2583259922318503E-2</v>
      </c>
      <c r="AJ151" s="238">
        <f t="shared" si="375"/>
        <v>5.587965540618136E-2</v>
      </c>
      <c r="AK151" s="238">
        <f t="shared" si="375"/>
        <v>-0.10998627496275669</v>
      </c>
      <c r="AL151" s="238">
        <f t="shared" si="375"/>
        <v>-0.1479262699249641</v>
      </c>
      <c r="AM151" s="238">
        <f t="shared" si="375"/>
        <v>-7.6070957036360146E-2</v>
      </c>
      <c r="AN151" s="238">
        <f t="shared" si="375"/>
        <v>-0.47437712225722001</v>
      </c>
      <c r="AO151" s="238">
        <f t="shared" si="376"/>
        <v>-0.75918120858281479</v>
      </c>
      <c r="AP151" s="206"/>
      <c r="AQ151" s="256"/>
      <c r="AR151" s="204">
        <f t="shared" si="377"/>
        <v>-8.9387669338538978E-2</v>
      </c>
      <c r="AS151" s="204">
        <f t="shared" si="377"/>
        <v>-8.3650668964526692E-2</v>
      </c>
      <c r="AT151" s="204">
        <f t="shared" si="377"/>
        <v>-0.10149127458413748</v>
      </c>
      <c r="AU151" s="204">
        <f t="shared" si="377"/>
        <v>-0.11188220549122556</v>
      </c>
      <c r="AV151" s="204">
        <f t="shared" si="377"/>
        <v>-3.0580441802975283E-2</v>
      </c>
      <c r="AW151" s="204">
        <f t="shared" si="377"/>
        <v>-5.8666410058340612E-3</v>
      </c>
      <c r="AX151" s="204">
        <f t="shared" si="377"/>
        <v>1.0512156592553695E-2</v>
      </c>
      <c r="AY151" s="204">
        <f t="shared" si="377"/>
        <v>-1.5772688785816558E-2</v>
      </c>
      <c r="AZ151" s="204">
        <f t="shared" si="377"/>
        <v>-2.7425087801819292E-2</v>
      </c>
      <c r="BA151" s="204">
        <f t="shared" si="377"/>
        <v>-1.3082709518711294E-2</v>
      </c>
      <c r="BB151" s="204">
        <f t="shared" si="377"/>
        <v>-0.12287029201990785</v>
      </c>
      <c r="BC151" s="204">
        <f t="shared" si="378"/>
        <v>-0.13292407313400292</v>
      </c>
      <c r="BD151" s="206"/>
    </row>
    <row r="152" spans="1:56" x14ac:dyDescent="0.35">
      <c r="A152" s="172"/>
      <c r="B152" s="67" t="s">
        <v>32</v>
      </c>
      <c r="C152" s="258"/>
      <c r="D152" s="201">
        <f t="shared" si="373"/>
        <v>0.76505075958174906</v>
      </c>
      <c r="E152" s="201">
        <f t="shared" si="373"/>
        <v>0.7633690641912878</v>
      </c>
      <c r="F152" s="202">
        <f t="shared" si="373"/>
        <v>0.76377300448518648</v>
      </c>
      <c r="G152" s="201">
        <f t="shared" si="373"/>
        <v>0.76133295718335814</v>
      </c>
      <c r="H152" s="201">
        <f t="shared" si="373"/>
        <v>0.77957457007135078</v>
      </c>
      <c r="I152" s="201">
        <f t="shared" si="373"/>
        <v>0.75210912097842397</v>
      </c>
      <c r="J152" s="201">
        <f t="shared" si="373"/>
        <v>0.7741828807535166</v>
      </c>
      <c r="K152" s="201">
        <f t="shared" si="373"/>
        <v>0.72505095706031819</v>
      </c>
      <c r="L152" s="201">
        <f t="shared" si="373"/>
        <v>0.76616273303707971</v>
      </c>
      <c r="M152" s="201">
        <f t="shared" si="373"/>
        <v>0.78465062282997999</v>
      </c>
      <c r="N152" s="203">
        <f t="shared" si="373"/>
        <v>0.75813799041162944</v>
      </c>
      <c r="O152" s="200">
        <f t="shared" si="373"/>
        <v>0.71186822786801918</v>
      </c>
      <c r="P152" s="201">
        <f t="shared" si="373"/>
        <v>0.58066998467147657</v>
      </c>
      <c r="Q152" s="201">
        <f t="shared" si="373"/>
        <v>0.62861488560647238</v>
      </c>
      <c r="R152" s="201">
        <f t="shared" si="373"/>
        <v>0.59168894049154808</v>
      </c>
      <c r="S152" s="201">
        <f t="shared" si="373"/>
        <v>0.60722326442306152</v>
      </c>
      <c r="T152" s="201">
        <f t="shared" si="373"/>
        <v>0.6200785292766684</v>
      </c>
      <c r="U152" s="201">
        <f t="shared" si="373"/>
        <v>0.65770752869541693</v>
      </c>
      <c r="V152" s="201">
        <f t="shared" si="373"/>
        <v>0.64399200547403901</v>
      </c>
      <c r="W152" s="201">
        <f t="shared" si="373"/>
        <v>0.58302878114935797</v>
      </c>
      <c r="X152" s="201">
        <f t="shared" si="373"/>
        <v>0.61752729967088493</v>
      </c>
      <c r="Y152" s="201">
        <f t="shared" si="373"/>
        <v>0.63220086443676271</v>
      </c>
      <c r="Z152" s="301">
        <f t="shared" si="373"/>
        <v>0.64476205985907264</v>
      </c>
      <c r="AA152" s="301">
        <f t="shared" si="373"/>
        <v>0.69330651344538619</v>
      </c>
      <c r="AB152" s="203">
        <f t="shared" si="374"/>
        <v>0.59831643138954305</v>
      </c>
      <c r="AC152" s="244"/>
      <c r="AD152" s="237">
        <f t="shared" si="375"/>
        <v>-0.24100462956349838</v>
      </c>
      <c r="AE152" s="238">
        <f t="shared" si="375"/>
        <v>-0.17652559542424454</v>
      </c>
      <c r="AF152" s="238">
        <f t="shared" si="375"/>
        <v>-0.22530786370176822</v>
      </c>
      <c r="AG152" s="238">
        <f t="shared" si="375"/>
        <v>-0.20242088734795322</v>
      </c>
      <c r="AH152" s="238">
        <f t="shared" si="375"/>
        <v>-0.20459369368614019</v>
      </c>
      <c r="AI152" s="238">
        <f t="shared" si="375"/>
        <v>-0.12551581898142566</v>
      </c>
      <c r="AJ152" s="238">
        <f t="shared" si="375"/>
        <v>-0.16816553106000234</v>
      </c>
      <c r="AK152" s="238">
        <f t="shared" si="375"/>
        <v>-0.19587888896358654</v>
      </c>
      <c r="AL152" s="238">
        <f t="shared" si="375"/>
        <v>-0.19399982139173208</v>
      </c>
      <c r="AM152" s="238">
        <f t="shared" si="375"/>
        <v>-0.19428998583265061</v>
      </c>
      <c r="AN152" s="238">
        <f t="shared" si="375"/>
        <v>-0.14954524372403441</v>
      </c>
      <c r="AO152" s="238">
        <f t="shared" si="376"/>
        <v>-0.15951238169254087</v>
      </c>
      <c r="AP152" s="206"/>
      <c r="AQ152" s="256"/>
      <c r="AR152" s="204">
        <f t="shared" si="377"/>
        <v>-0.18438077491027249</v>
      </c>
      <c r="AS152" s="204">
        <f t="shared" si="377"/>
        <v>-0.13475417858481542</v>
      </c>
      <c r="AT152" s="204">
        <f t="shared" si="377"/>
        <v>-0.1720840639936384</v>
      </c>
      <c r="AU152" s="204">
        <f t="shared" si="377"/>
        <v>-0.15410969276029662</v>
      </c>
      <c r="AV152" s="204">
        <f t="shared" si="377"/>
        <v>-0.15949604079468238</v>
      </c>
      <c r="AW152" s="204">
        <f t="shared" si="377"/>
        <v>-9.4401592283007041E-2</v>
      </c>
      <c r="AX152" s="204">
        <f t="shared" si="377"/>
        <v>-0.13019087527947759</v>
      </c>
      <c r="AY152" s="204">
        <f t="shared" si="377"/>
        <v>-0.14202217591096022</v>
      </c>
      <c r="AZ152" s="204">
        <f t="shared" si="377"/>
        <v>-0.14863543336619478</v>
      </c>
      <c r="BA152" s="204">
        <f t="shared" si="377"/>
        <v>-0.15244975839321728</v>
      </c>
      <c r="BB152" s="204">
        <f t="shared" si="377"/>
        <v>-0.11337593055255679</v>
      </c>
      <c r="BC152" s="204">
        <f t="shared" si="378"/>
        <v>-0.11355179647847613</v>
      </c>
      <c r="BD152" s="206"/>
    </row>
    <row r="153" spans="1:56" x14ac:dyDescent="0.35">
      <c r="A153" s="172"/>
      <c r="B153" s="67" t="s">
        <v>33</v>
      </c>
      <c r="C153" s="258"/>
      <c r="D153" s="201">
        <f t="shared" si="373"/>
        <v>0.83929657531411173</v>
      </c>
      <c r="E153" s="201">
        <f t="shared" si="373"/>
        <v>0.85675917932868551</v>
      </c>
      <c r="F153" s="202">
        <f t="shared" si="373"/>
        <v>0.86061974021104048</v>
      </c>
      <c r="G153" s="201">
        <f t="shared" si="373"/>
        <v>0.86313666251141019</v>
      </c>
      <c r="H153" s="201">
        <f t="shared" si="373"/>
        <v>0.86542930045062272</v>
      </c>
      <c r="I153" s="201">
        <f t="shared" si="373"/>
        <v>0.84543238656083841</v>
      </c>
      <c r="J153" s="201">
        <f t="shared" si="373"/>
        <v>0.86315977243803488</v>
      </c>
      <c r="K153" s="201">
        <f t="shared" si="373"/>
        <v>0.80109350576903315</v>
      </c>
      <c r="L153" s="201">
        <f t="shared" si="373"/>
        <v>0.82740108235665155</v>
      </c>
      <c r="M153" s="201">
        <f t="shared" si="373"/>
        <v>0.8683777969988824</v>
      </c>
      <c r="N153" s="203">
        <f t="shared" si="373"/>
        <v>0.84581938319294891</v>
      </c>
      <c r="O153" s="200">
        <f t="shared" si="373"/>
        <v>0.81520768903802598</v>
      </c>
      <c r="P153" s="201">
        <f t="shared" si="373"/>
        <v>0.67696101677180487</v>
      </c>
      <c r="Q153" s="201">
        <f t="shared" si="373"/>
        <v>0.75651720623796914</v>
      </c>
      <c r="R153" s="201">
        <f t="shared" si="373"/>
        <v>0.73449864969231649</v>
      </c>
      <c r="S153" s="201">
        <f t="shared" si="373"/>
        <v>0.76055253231344111</v>
      </c>
      <c r="T153" s="201">
        <f t="shared" si="373"/>
        <v>0.77016991483890807</v>
      </c>
      <c r="U153" s="201">
        <f t="shared" si="373"/>
        <v>0.83213692982947218</v>
      </c>
      <c r="V153" s="201">
        <f t="shared" si="373"/>
        <v>0.77940175157339198</v>
      </c>
      <c r="W153" s="201">
        <f t="shared" si="373"/>
        <v>0.72092998720362944</v>
      </c>
      <c r="X153" s="201">
        <f t="shared" si="373"/>
        <v>0.75319378365869383</v>
      </c>
      <c r="Y153" s="201">
        <f t="shared" si="373"/>
        <v>0.77127241181622919</v>
      </c>
      <c r="Z153" s="301">
        <f t="shared" si="373"/>
        <v>0.78430095150401402</v>
      </c>
      <c r="AA153" s="301">
        <f t="shared" si="373"/>
        <v>0.82729200904792621</v>
      </c>
      <c r="AB153" s="203">
        <f t="shared" si="374"/>
        <v>0.78305306093681104</v>
      </c>
      <c r="AC153" s="244"/>
      <c r="AD153" s="237">
        <f t="shared" si="375"/>
        <v>-0.1934185880379076</v>
      </c>
      <c r="AE153" s="238">
        <f t="shared" si="375"/>
        <v>-0.11700134122783611</v>
      </c>
      <c r="AF153" s="238">
        <f t="shared" si="375"/>
        <v>-0.14654682506794078</v>
      </c>
      <c r="AG153" s="238">
        <f t="shared" si="375"/>
        <v>-0.11885039143104754</v>
      </c>
      <c r="AH153" s="238">
        <f t="shared" si="375"/>
        <v>-0.11007182858508925</v>
      </c>
      <c r="AI153" s="238">
        <f t="shared" si="375"/>
        <v>-1.5726221212616711E-2</v>
      </c>
      <c r="AJ153" s="238">
        <f t="shared" si="375"/>
        <v>-9.7036520397683138E-2</v>
      </c>
      <c r="AK153" s="238">
        <f t="shared" si="375"/>
        <v>-0.10006761756038504</v>
      </c>
      <c r="AL153" s="238">
        <f t="shared" si="375"/>
        <v>-8.9687214919511843E-2</v>
      </c>
      <c r="AM153" s="238">
        <f t="shared" si="375"/>
        <v>-0.11182389222553808</v>
      </c>
      <c r="AN153" s="238">
        <f t="shared" si="375"/>
        <v>-7.2732350323663916E-2</v>
      </c>
      <c r="AO153" s="238">
        <f t="shared" si="376"/>
        <v>-3.9443479905296952E-2</v>
      </c>
      <c r="AP153" s="206"/>
      <c r="AQ153" s="256"/>
      <c r="AR153" s="204">
        <f t="shared" si="377"/>
        <v>-0.16233555854230686</v>
      </c>
      <c r="AS153" s="204">
        <f t="shared" si="377"/>
        <v>-0.10024197309071636</v>
      </c>
      <c r="AT153" s="204">
        <f t="shared" si="377"/>
        <v>-0.126121090518724</v>
      </c>
      <c r="AU153" s="204">
        <f t="shared" si="377"/>
        <v>-0.10258413019796908</v>
      </c>
      <c r="AV153" s="204">
        <f t="shared" si="377"/>
        <v>-9.5259385611714653E-2</v>
      </c>
      <c r="AW153" s="204">
        <f t="shared" si="377"/>
        <v>-1.3295456731366229E-2</v>
      </c>
      <c r="AX153" s="204">
        <f t="shared" si="377"/>
        <v>-8.3758020864642901E-2</v>
      </c>
      <c r="AY153" s="204">
        <f t="shared" si="377"/>
        <v>-8.0163518565403713E-2</v>
      </c>
      <c r="AZ153" s="204">
        <f t="shared" si="377"/>
        <v>-7.4207298697957724E-2</v>
      </c>
      <c r="BA153" s="204">
        <f t="shared" si="377"/>
        <v>-9.7105385182653214E-2</v>
      </c>
      <c r="BB153" s="204">
        <f t="shared" si="377"/>
        <v>-6.1518431688934894E-2</v>
      </c>
      <c r="BC153" s="204">
        <f t="shared" si="378"/>
        <v>-3.2154628101214944E-2</v>
      </c>
      <c r="BD153" s="206"/>
    </row>
    <row r="154" spans="1:56" x14ac:dyDescent="0.35">
      <c r="A154" s="172"/>
      <c r="B154" s="67" t="s">
        <v>34</v>
      </c>
      <c r="C154" s="258"/>
      <c r="D154" s="201">
        <f t="shared" si="373"/>
        <v>0.88263380116626444</v>
      </c>
      <c r="E154" s="201">
        <f t="shared" si="373"/>
        <v>0.9059643220338166</v>
      </c>
      <c r="F154" s="202">
        <f t="shared" si="373"/>
        <v>0.91249940672804042</v>
      </c>
      <c r="G154" s="201">
        <f t="shared" si="373"/>
        <v>0.89817141078009777</v>
      </c>
      <c r="H154" s="201">
        <f t="shared" si="373"/>
        <v>0.93152166046152052</v>
      </c>
      <c r="I154" s="201">
        <f t="shared" si="373"/>
        <v>0.87078377268124696</v>
      </c>
      <c r="J154" s="201">
        <f t="shared" si="373"/>
        <v>0.94127732615944182</v>
      </c>
      <c r="K154" s="201">
        <f t="shared" si="373"/>
        <v>0.88988093430015536</v>
      </c>
      <c r="L154" s="201">
        <f t="shared" si="373"/>
        <v>0.875329375826008</v>
      </c>
      <c r="M154" s="201">
        <f t="shared" si="373"/>
        <v>0.88515189349907486</v>
      </c>
      <c r="N154" s="203">
        <f t="shared" si="373"/>
        <v>0.89945127549690784</v>
      </c>
      <c r="O154" s="200">
        <f t="shared" si="373"/>
        <v>0.85058094329907674</v>
      </c>
      <c r="P154" s="201">
        <f t="shared" si="373"/>
        <v>0.811020527069228</v>
      </c>
      <c r="Q154" s="201">
        <f t="shared" si="373"/>
        <v>0.87275683892376132</v>
      </c>
      <c r="R154" s="201">
        <f t="shared" si="373"/>
        <v>0.86300954087632797</v>
      </c>
      <c r="S154" s="201">
        <f t="shared" si="373"/>
        <v>0.80427611139855859</v>
      </c>
      <c r="T154" s="201">
        <f t="shared" si="373"/>
        <v>0.81694281776675337</v>
      </c>
      <c r="U154" s="201">
        <f t="shared" si="373"/>
        <v>0.88828799857261487</v>
      </c>
      <c r="V154" s="201">
        <f t="shared" si="373"/>
        <v>0.85211946322387155</v>
      </c>
      <c r="W154" s="201">
        <f t="shared" si="373"/>
        <v>0.81921781668982907</v>
      </c>
      <c r="X154" s="201">
        <f t="shared" si="373"/>
        <v>0.83147922093972626</v>
      </c>
      <c r="Y154" s="201">
        <f t="shared" si="373"/>
        <v>0.82335024783546917</v>
      </c>
      <c r="Z154" s="301">
        <f t="shared" si="373"/>
        <v>0.85026295896399173</v>
      </c>
      <c r="AA154" s="301">
        <f t="shared" si="373"/>
        <v>0.88227129770822021</v>
      </c>
      <c r="AB154" s="270">
        <f t="shared" si="374"/>
        <v>0.84703627034454421</v>
      </c>
      <c r="AC154" s="244"/>
      <c r="AD154" s="237">
        <f t="shared" si="375"/>
        <v>-8.1135884443141126E-2</v>
      </c>
      <c r="AE154" s="238">
        <f t="shared" si="375"/>
        <v>-3.6654294548274451E-2</v>
      </c>
      <c r="AF154" s="238">
        <f t="shared" si="375"/>
        <v>-5.4235504688346946E-2</v>
      </c>
      <c r="AG154" s="238">
        <f t="shared" si="375"/>
        <v>-0.10454051226144835</v>
      </c>
      <c r="AH154" s="238">
        <f t="shared" si="375"/>
        <v>-0.12300180184537984</v>
      </c>
      <c r="AI154" s="238">
        <f t="shared" si="375"/>
        <v>2.010169050058238E-2</v>
      </c>
      <c r="AJ154" s="238">
        <f t="shared" si="375"/>
        <v>-9.4720079255864204E-2</v>
      </c>
      <c r="AK154" s="238">
        <f t="shared" si="375"/>
        <v>-7.9407384613649601E-2</v>
      </c>
      <c r="AL154" s="238">
        <f t="shared" si="375"/>
        <v>-5.0095605262764513E-2</v>
      </c>
      <c r="AM154" s="238">
        <f t="shared" si="375"/>
        <v>-6.9820384633985169E-2</v>
      </c>
      <c r="AN154" s="238">
        <f t="shared" si="375"/>
        <v>-5.4687027383158358E-2</v>
      </c>
      <c r="AO154" s="238">
        <f t="shared" si="376"/>
        <v>-4.1673552440336954E-3</v>
      </c>
      <c r="AP154" s="206"/>
      <c r="AQ154" s="256"/>
      <c r="AR154" s="204">
        <f t="shared" si="377"/>
        <v>-7.1613274097036439E-2</v>
      </c>
      <c r="AS154" s="204">
        <f t="shared" si="377"/>
        <v>-3.320748311005528E-2</v>
      </c>
      <c r="AT154" s="204">
        <f t="shared" si="377"/>
        <v>-4.9489865851712445E-2</v>
      </c>
      <c r="AU154" s="204">
        <f t="shared" si="377"/>
        <v>-9.3895299381539177E-2</v>
      </c>
      <c r="AV154" s="204">
        <f t="shared" si="377"/>
        <v>-0.11457884269476715</v>
      </c>
      <c r="AW154" s="204">
        <f t="shared" si="377"/>
        <v>1.7504225891367908E-2</v>
      </c>
      <c r="AX154" s="204">
        <f t="shared" si="377"/>
        <v>-8.9157862935570265E-2</v>
      </c>
      <c r="AY154" s="204">
        <f t="shared" si="377"/>
        <v>-7.0663117610326287E-2</v>
      </c>
      <c r="AZ154" s="204">
        <f t="shared" si="377"/>
        <v>-4.3850154886281745E-2</v>
      </c>
      <c r="BA154" s="204">
        <f t="shared" si="377"/>
        <v>-6.1801645663605687E-2</v>
      </c>
      <c r="BB154" s="204">
        <f t="shared" si="377"/>
        <v>-4.918831653291611E-2</v>
      </c>
      <c r="BC154" s="204">
        <f t="shared" si="378"/>
        <v>-3.5446729545325351E-3</v>
      </c>
      <c r="BD154" s="206"/>
    </row>
    <row r="155" spans="1:56" ht="15" thickBot="1" x14ac:dyDescent="0.4">
      <c r="A155" s="172"/>
      <c r="B155" s="75" t="s">
        <v>35</v>
      </c>
      <c r="C155" s="259"/>
      <c r="D155" s="209">
        <f t="shared" si="373"/>
        <v>0.65848321244047647</v>
      </c>
      <c r="E155" s="209">
        <f t="shared" si="373"/>
        <v>0.6604888453559149</v>
      </c>
      <c r="F155" s="210">
        <f t="shared" si="373"/>
        <v>0.63219296236192701</v>
      </c>
      <c r="G155" s="209">
        <f t="shared" si="373"/>
        <v>0.66220486856301786</v>
      </c>
      <c r="H155" s="209">
        <f t="shared" si="373"/>
        <v>0.66480878563136825</v>
      </c>
      <c r="I155" s="209">
        <f t="shared" si="373"/>
        <v>0.64341135031137409</v>
      </c>
      <c r="J155" s="209">
        <f t="shared" si="373"/>
        <v>0.66624546403879958</v>
      </c>
      <c r="K155" s="209">
        <f t="shared" si="373"/>
        <v>0.57629131681050949</v>
      </c>
      <c r="L155" s="209">
        <f t="shared" si="373"/>
        <v>0.63623913170655577</v>
      </c>
      <c r="M155" s="209">
        <f t="shared" si="373"/>
        <v>0.66918368623872737</v>
      </c>
      <c r="N155" s="211">
        <f t="shared" si="373"/>
        <v>0.62490944399519943</v>
      </c>
      <c r="O155" s="208">
        <f t="shared" si="373"/>
        <v>0.60842927730362717</v>
      </c>
      <c r="P155" s="209">
        <f t="shared" si="373"/>
        <v>0.66488802039448658</v>
      </c>
      <c r="Q155" s="209">
        <f t="shared" si="373"/>
        <v>0.52915759428865283</v>
      </c>
      <c r="R155" s="209">
        <f t="shared" si="373"/>
        <v>0.50254976744910773</v>
      </c>
      <c r="S155" s="209">
        <f t="shared" si="373"/>
        <v>0.57112493474248538</v>
      </c>
      <c r="T155" s="209">
        <f t="shared" si="373"/>
        <v>0.56117851681271147</v>
      </c>
      <c r="U155" s="209">
        <f t="shared" si="373"/>
        <v>0.52314483434119552</v>
      </c>
      <c r="V155" s="209">
        <f t="shared" si="373"/>
        <v>0.48834363071828418</v>
      </c>
      <c r="W155" s="209">
        <f t="shared" si="373"/>
        <v>0.46927236372770575</v>
      </c>
      <c r="X155" s="209">
        <f t="shared" si="373"/>
        <v>0.53331351053321452</v>
      </c>
      <c r="Y155" s="209">
        <f t="shared" si="373"/>
        <v>0.56229909973137748</v>
      </c>
      <c r="Z155" s="209">
        <f t="shared" si="373"/>
        <v>0.52910837314189263</v>
      </c>
      <c r="AA155" s="209">
        <f t="shared" si="373"/>
        <v>0.53439328533101071</v>
      </c>
      <c r="AB155" s="209">
        <f t="shared" si="374"/>
        <v>0.35406543277387104</v>
      </c>
      <c r="AC155" s="259"/>
      <c r="AD155" s="212">
        <f t="shared" si="375"/>
        <v>9.7266078056455658E-3</v>
      </c>
      <c r="AE155" s="213">
        <f t="shared" si="375"/>
        <v>-0.19883946866126428</v>
      </c>
      <c r="AF155" s="213">
        <f t="shared" si="375"/>
        <v>-0.20506902580576222</v>
      </c>
      <c r="AG155" s="213">
        <f t="shared" si="375"/>
        <v>-0.13754041708901296</v>
      </c>
      <c r="AH155" s="213">
        <f t="shared" si="375"/>
        <v>-0.15587981244898744</v>
      </c>
      <c r="AI155" s="213">
        <f t="shared" si="375"/>
        <v>-0.18692010315325722</v>
      </c>
      <c r="AJ155" s="213">
        <f t="shared" si="375"/>
        <v>-0.26702145518870668</v>
      </c>
      <c r="AK155" s="213">
        <f t="shared" si="375"/>
        <v>-0.1857028727677198</v>
      </c>
      <c r="AL155" s="213">
        <f t="shared" si="375"/>
        <v>-0.16177191254688855</v>
      </c>
      <c r="AM155" s="213">
        <f t="shared" si="375"/>
        <v>-0.1597238377225165</v>
      </c>
      <c r="AN155" s="213">
        <f t="shared" si="375"/>
        <v>-0.1533039255109141</v>
      </c>
      <c r="AO155" s="213">
        <f t="shared" si="376"/>
        <v>-0.41806641136175932</v>
      </c>
      <c r="AP155" s="214"/>
      <c r="AQ155" s="257"/>
      <c r="AR155" s="212">
        <f t="shared" si="377"/>
        <v>6.4048079540101055E-3</v>
      </c>
      <c r="AS155" s="213">
        <f t="shared" si="377"/>
        <v>-0.13133125106726207</v>
      </c>
      <c r="AT155" s="213">
        <f t="shared" si="377"/>
        <v>-0.12964319491281928</v>
      </c>
      <c r="AU155" s="213">
        <f t="shared" si="377"/>
        <v>-9.1079933820532477E-2</v>
      </c>
      <c r="AV155" s="213">
        <f t="shared" si="377"/>
        <v>-0.10363026881865678</v>
      </c>
      <c r="AW155" s="213">
        <f t="shared" si="377"/>
        <v>-0.12026651597017857</v>
      </c>
      <c r="AX155" s="213">
        <f t="shared" si="377"/>
        <v>-0.1779018333205154</v>
      </c>
      <c r="AY155" s="213">
        <f t="shared" si="377"/>
        <v>-0.10701895308280374</v>
      </c>
      <c r="AZ155" s="213">
        <f t="shared" si="377"/>
        <v>-0.10292562117334125</v>
      </c>
      <c r="BA155" s="213">
        <f t="shared" si="377"/>
        <v>-0.10688458650734989</v>
      </c>
      <c r="BB155" s="213">
        <f t="shared" si="377"/>
        <v>-9.5801070853306802E-2</v>
      </c>
      <c r="BC155" s="213">
        <f t="shared" si="378"/>
        <v>-0.25436384452975613</v>
      </c>
      <c r="BD155" s="214"/>
    </row>
    <row r="156" spans="1:56" x14ac:dyDescent="0.35">
      <c r="A156" s="172"/>
    </row>
    <row r="157" spans="1:56" x14ac:dyDescent="0.35">
      <c r="B157" s="1" t="s">
        <v>22</v>
      </c>
    </row>
    <row r="158" spans="1:56" x14ac:dyDescent="0.35">
      <c r="B158" s="32" t="s">
        <v>189</v>
      </c>
    </row>
    <row r="159" spans="1:56" x14ac:dyDescent="0.35">
      <c r="B159" s="2" t="s">
        <v>167</v>
      </c>
    </row>
    <row r="161" spans="2:2" x14ac:dyDescent="0.35">
      <c r="B161" s="33"/>
    </row>
  </sheetData>
  <mergeCells count="4">
    <mergeCell ref="B1:AR1"/>
    <mergeCell ref="C4:I4"/>
    <mergeCell ref="C3:I3"/>
    <mergeCell ref="C2:I2"/>
  </mergeCells>
  <pageMargins left="0.25" right="0.25" top="0.25" bottom="0.25" header="0.3" footer="0"/>
  <pageSetup paperSize="3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E161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6" width="13.7265625" style="2" customWidth="1"/>
    <col min="57" max="57" width="13.7265625" style="2" hidden="1" customWidth="1"/>
    <col min="58" max="16384" width="9.1796875" style="2"/>
  </cols>
  <sheetData>
    <row r="1" spans="1:57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/>
    </row>
    <row r="2" spans="1:57" ht="27.65" customHeight="1" thickTop="1" x14ac:dyDescent="0.5">
      <c r="B2" s="265" t="s">
        <v>165</v>
      </c>
      <c r="C2" s="317" t="s">
        <v>572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Q2" s="6"/>
      <c r="AR2" s="7"/>
      <c r="BE2" s="6"/>
    </row>
    <row r="3" spans="1:57" ht="27.65" customHeight="1" x14ac:dyDescent="0.5">
      <c r="B3" s="265" t="s">
        <v>575</v>
      </c>
      <c r="C3" s="316" t="s">
        <v>577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Q3" s="8"/>
      <c r="AR3" s="9"/>
      <c r="BE3" s="8"/>
    </row>
    <row r="4" spans="1:57" ht="27.65" customHeight="1" x14ac:dyDescent="0.5">
      <c r="B4" s="265" t="s">
        <v>0</v>
      </c>
      <c r="C4" s="315">
        <f>'NECO-COMBINED'!C4:I4</f>
        <v>44310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  <c r="AQ4" s="8"/>
      <c r="AR4" s="10"/>
      <c r="BE4" s="8"/>
    </row>
    <row r="5" spans="1:57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Q5" s="8"/>
      <c r="AR5" s="10"/>
      <c r="BE5" s="8"/>
    </row>
    <row r="6" spans="1:57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9"/>
      <c r="AQ6" s="17"/>
      <c r="AR6" s="19"/>
      <c r="BE6" s="17" t="s">
        <v>415</v>
      </c>
    </row>
    <row r="7" spans="1:57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1" t="s">
        <v>581</v>
      </c>
      <c r="AD7" s="22"/>
      <c r="AE7" s="22"/>
      <c r="AF7" s="22"/>
      <c r="AG7" s="22"/>
      <c r="AH7" s="22"/>
      <c r="AI7" s="25"/>
      <c r="AJ7" s="25"/>
      <c r="AK7" s="25"/>
      <c r="AL7" s="25"/>
      <c r="AM7" s="25"/>
      <c r="AN7" s="25"/>
      <c r="AO7" s="25"/>
      <c r="AP7" s="23"/>
      <c r="AQ7" s="21" t="s">
        <v>580</v>
      </c>
      <c r="AR7" s="22"/>
      <c r="AS7" s="22"/>
      <c r="AT7" s="22"/>
      <c r="AU7" s="22"/>
      <c r="AV7" s="22"/>
      <c r="AW7" s="25"/>
      <c r="AX7" s="25"/>
      <c r="AY7" s="25"/>
      <c r="AZ7" s="25"/>
      <c r="BA7" s="25"/>
      <c r="BB7" s="25"/>
      <c r="BC7" s="25"/>
      <c r="BD7" s="23"/>
      <c r="BE7" s="21" t="s">
        <v>79</v>
      </c>
    </row>
    <row r="8" spans="1:57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180">
        <v>44310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271" t="s">
        <v>11</v>
      </c>
      <c r="AJ8" s="271" t="s">
        <v>2</v>
      </c>
      <c r="AK8" s="271" t="s">
        <v>3</v>
      </c>
      <c r="AL8" s="271" t="s">
        <v>4</v>
      </c>
      <c r="AM8" s="271" t="s">
        <v>5</v>
      </c>
      <c r="AN8" s="271" t="s">
        <v>6</v>
      </c>
      <c r="AO8" s="271" t="s">
        <v>7</v>
      </c>
      <c r="AP8" s="31" t="s">
        <v>8</v>
      </c>
      <c r="AQ8" s="27" t="s">
        <v>4</v>
      </c>
      <c r="AR8" s="28" t="s">
        <v>8</v>
      </c>
      <c r="AS8" s="28" t="s">
        <v>13</v>
      </c>
      <c r="AT8" s="28" t="s">
        <v>9</v>
      </c>
      <c r="AU8" s="28" t="s">
        <v>10</v>
      </c>
      <c r="AV8" s="28" t="s">
        <v>1</v>
      </c>
      <c r="AW8" s="271" t="s">
        <v>11</v>
      </c>
      <c r="AX8" s="271" t="s">
        <v>2</v>
      </c>
      <c r="AY8" s="271" t="s">
        <v>3</v>
      </c>
      <c r="AZ8" s="271" t="s">
        <v>4</v>
      </c>
      <c r="BA8" s="271" t="s">
        <v>5</v>
      </c>
      <c r="BB8" s="271" t="s">
        <v>6</v>
      </c>
      <c r="BC8" s="271" t="s">
        <v>7</v>
      </c>
      <c r="BD8" s="31" t="s">
        <v>8</v>
      </c>
      <c r="BE8" s="36">
        <v>44310</v>
      </c>
    </row>
    <row r="9" spans="1:57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61"/>
      <c r="AC9" s="227"/>
      <c r="AD9" s="228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 s="62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2"/>
    </row>
    <row r="10" spans="1:57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276">
        <v>411217</v>
      </c>
      <c r="AB10" s="70">
        <v>411971</v>
      </c>
      <c r="AC10" s="207">
        <f t="shared" ref="AC10:AC15" si="0">IF(ISERROR((O10-C10)/C10)=TRUE,0,(O10-C10)/C10)</f>
        <v>1.246648560402943E-2</v>
      </c>
      <c r="AD10" s="207">
        <f t="shared" ref="AD10:AD15" si="1">IF(ISERROR((P10-D10)/D10)=TRUE,0,(P10-D10)/D10)</f>
        <v>1.4366959717876123E-2</v>
      </c>
      <c r="AE10" s="207">
        <f t="shared" ref="AE10:AO15" si="2">IF(ISERROR((Q10-E10)/E10)=TRUE,0,(Q10-E10)/E10)</f>
        <v>1.4503776947570152E-2</v>
      </c>
      <c r="AF10" s="207">
        <f t="shared" si="2"/>
        <v>1.5517485769421102E-2</v>
      </c>
      <c r="AG10" s="207">
        <f t="shared" si="2"/>
        <v>1.4090387224715582E-2</v>
      </c>
      <c r="AH10" s="207">
        <f t="shared" si="2"/>
        <v>1.6813361256232347E-2</v>
      </c>
      <c r="AI10" s="207">
        <f t="shared" si="2"/>
        <v>1.6225846714259837E-2</v>
      </c>
      <c r="AJ10" s="207">
        <f t="shared" si="2"/>
        <v>2.0015169391538849E-2</v>
      </c>
      <c r="AK10" s="207">
        <f t="shared" si="2"/>
        <v>1.8772950345706956E-2</v>
      </c>
      <c r="AL10" s="207">
        <f t="shared" si="2"/>
        <v>1.6179563848810117E-2</v>
      </c>
      <c r="AM10" s="207">
        <f t="shared" si="2"/>
        <v>1.3781874433452882E-2</v>
      </c>
      <c r="AN10" s="207">
        <f t="shared" si="2"/>
        <v>1.183344645439254E-2</v>
      </c>
      <c r="AO10" s="207">
        <f t="shared" si="2"/>
        <v>9.2304445142542997E-3</v>
      </c>
      <c r="AP10" s="231"/>
      <c r="AQ10" s="71">
        <f t="shared" ref="AQ10:BC10" si="3">O10-C10</f>
        <v>5017</v>
      </c>
      <c r="AR10" s="72">
        <f t="shared" si="3"/>
        <v>5785</v>
      </c>
      <c r="AS10" s="73">
        <f t="shared" si="3"/>
        <v>5835</v>
      </c>
      <c r="AT10" s="73">
        <f t="shared" si="3"/>
        <v>6240</v>
      </c>
      <c r="AU10" s="73">
        <f t="shared" si="3"/>
        <v>5670</v>
      </c>
      <c r="AV10" s="73">
        <f t="shared" si="3"/>
        <v>6768</v>
      </c>
      <c r="AW10" s="73">
        <f t="shared" si="3"/>
        <v>6539</v>
      </c>
      <c r="AX10" s="73">
        <f t="shared" si="3"/>
        <v>8075</v>
      </c>
      <c r="AY10" s="73">
        <f t="shared" si="3"/>
        <v>7597</v>
      </c>
      <c r="AZ10" s="73">
        <f t="shared" si="3"/>
        <v>6569</v>
      </c>
      <c r="BA10" s="73">
        <f t="shared" si="3"/>
        <v>5595</v>
      </c>
      <c r="BB10" s="73">
        <f t="shared" si="3"/>
        <v>4812</v>
      </c>
      <c r="BC10" s="73">
        <f t="shared" si="3"/>
        <v>3761</v>
      </c>
      <c r="BD10" s="74"/>
      <c r="BE10" s="71">
        <f>IF(ISERROR(GETPIVOTDATA("VALUE",'CSS WK pvt'!$J$2,"DT_FILE",BE$8,"COMMODITY",BE$6,"TRIM_CAT",TRIM(B10),"TRIM_LINE",A9))=TRUE,0,GETPIVOTDATA("VALUE",'CSS WK pvt'!$J$2,"DT_FILE",BE$8,"COMMODITY",BE$6,"TRIM_CAT",TRIM(B10),"TRIM_LINE",A9))</f>
        <v>411971</v>
      </c>
    </row>
    <row r="11" spans="1:57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276">
        <v>32709</v>
      </c>
      <c r="AB11" s="70">
        <v>32009</v>
      </c>
      <c r="AC11" s="207">
        <f t="shared" si="0"/>
        <v>7.8268603616958206E-3</v>
      </c>
      <c r="AD11" s="207">
        <f t="shared" si="1"/>
        <v>8.1546718856566735E-3</v>
      </c>
      <c r="AE11" s="207">
        <f t="shared" si="2"/>
        <v>1.5690810939075754E-2</v>
      </c>
      <c r="AF11" s="207">
        <f t="shared" si="2"/>
        <v>1.5051656572853581E-2</v>
      </c>
      <c r="AG11" s="207">
        <f t="shared" si="2"/>
        <v>2.2435231622993143E-2</v>
      </c>
      <c r="AH11" s="207">
        <f t="shared" si="2"/>
        <v>-5.9643916913946588E-3</v>
      </c>
      <c r="AI11" s="207">
        <f t="shared" si="2"/>
        <v>-1.266573725269184E-2</v>
      </c>
      <c r="AJ11" s="207">
        <f t="shared" si="2"/>
        <v>-6.8663171302467491E-2</v>
      </c>
      <c r="AK11" s="207">
        <f t="shared" si="2"/>
        <v>-8.5434256361811414E-2</v>
      </c>
      <c r="AL11" s="207">
        <f t="shared" si="2"/>
        <v>-9.3552092845150078E-2</v>
      </c>
      <c r="AM11" s="207">
        <f t="shared" si="2"/>
        <v>-5.6144691881701424E-2</v>
      </c>
      <c r="AN11" s="207">
        <f t="shared" si="2"/>
        <v>-4.396574556369736E-2</v>
      </c>
      <c r="AO11" s="207">
        <f t="shared" si="2"/>
        <v>-3.7800788374419018E-2</v>
      </c>
      <c r="AP11" s="231"/>
      <c r="AQ11" s="71">
        <f t="shared" ref="AQ11:AQ14" si="4">O11-C11</f>
        <v>264</v>
      </c>
      <c r="AR11" s="72">
        <f t="shared" ref="AR11:BC14" si="5">P11-D11</f>
        <v>275</v>
      </c>
      <c r="AS11" s="73">
        <f t="shared" si="5"/>
        <v>529</v>
      </c>
      <c r="AT11" s="73">
        <f t="shared" si="5"/>
        <v>507</v>
      </c>
      <c r="AU11" s="73">
        <f t="shared" si="5"/>
        <v>756</v>
      </c>
      <c r="AV11" s="73">
        <f t="shared" si="5"/>
        <v>-201</v>
      </c>
      <c r="AW11" s="73">
        <f t="shared" si="5"/>
        <v>-427</v>
      </c>
      <c r="AX11" s="73">
        <f t="shared" si="5"/>
        <v>-2318</v>
      </c>
      <c r="AY11" s="73">
        <f t="shared" si="5"/>
        <v>-2894</v>
      </c>
      <c r="AZ11" s="73">
        <f t="shared" si="5"/>
        <v>-3176</v>
      </c>
      <c r="BA11" s="73">
        <f t="shared" si="5"/>
        <v>-1906</v>
      </c>
      <c r="BB11" s="73">
        <f t="shared" si="5"/>
        <v>-1494</v>
      </c>
      <c r="BC11" s="73">
        <f t="shared" si="5"/>
        <v>-1285</v>
      </c>
      <c r="BD11" s="74"/>
      <c r="BE11" s="71">
        <f>IF(ISERROR(GETPIVOTDATA("VALUE",'CSS WK pvt'!$J$2,"DT_FILE",BE$8,"COMMODITY",BE$6,"TRIM_CAT",TRIM(B11),"TRIM_LINE",A9))=TRUE,0,GETPIVOTDATA("VALUE",'CSS WK pvt'!$J$2,"DT_FILE",BE$8,"COMMODITY",BE$6,"TRIM_CAT",TRIM(B11),"TRIM_LINE",A9))</f>
        <v>32009</v>
      </c>
    </row>
    <row r="12" spans="1:57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276">
        <v>52901</v>
      </c>
      <c r="AB12" s="70">
        <v>52933</v>
      </c>
      <c r="AC12" s="207">
        <f t="shared" si="0"/>
        <v>2.9074786157105861E-2</v>
      </c>
      <c r="AD12" s="207">
        <f t="shared" si="1"/>
        <v>3.1651771715271247E-2</v>
      </c>
      <c r="AE12" s="207">
        <f t="shared" si="2"/>
        <v>3.0793625934771543E-2</v>
      </c>
      <c r="AF12" s="207">
        <f t="shared" si="2"/>
        <v>2.8467110529706935E-2</v>
      </c>
      <c r="AG12" s="207">
        <f t="shared" si="2"/>
        <v>2.8391474757716983E-2</v>
      </c>
      <c r="AH12" s="207">
        <f t="shared" si="2"/>
        <v>2.6318863149698269E-2</v>
      </c>
      <c r="AI12" s="207">
        <f t="shared" si="2"/>
        <v>2.3829407080849081E-2</v>
      </c>
      <c r="AJ12" s="207">
        <f t="shared" si="2"/>
        <v>2.2139935247474846E-2</v>
      </c>
      <c r="AK12" s="207">
        <f t="shared" si="2"/>
        <v>1.8117270254104846E-2</v>
      </c>
      <c r="AL12" s="207">
        <f t="shared" si="2"/>
        <v>1.4326867678125601E-2</v>
      </c>
      <c r="AM12" s="207">
        <f t="shared" si="2"/>
        <v>1.2965591315355404E-2</v>
      </c>
      <c r="AN12" s="207">
        <f t="shared" si="2"/>
        <v>1.0644803730459045E-2</v>
      </c>
      <c r="AO12" s="207">
        <f t="shared" si="2"/>
        <v>8.5217523925725392E-3</v>
      </c>
      <c r="AP12" s="231"/>
      <c r="AQ12" s="71">
        <f t="shared" si="4"/>
        <v>1482</v>
      </c>
      <c r="AR12" s="72">
        <f t="shared" si="5"/>
        <v>1615</v>
      </c>
      <c r="AS12" s="73">
        <f t="shared" si="5"/>
        <v>1573</v>
      </c>
      <c r="AT12" s="73">
        <f t="shared" si="5"/>
        <v>1458</v>
      </c>
      <c r="AU12" s="73">
        <f t="shared" si="5"/>
        <v>1456</v>
      </c>
      <c r="AV12" s="73">
        <f t="shared" si="5"/>
        <v>1352</v>
      </c>
      <c r="AW12" s="73">
        <f t="shared" si="5"/>
        <v>1227</v>
      </c>
      <c r="AX12" s="73">
        <f t="shared" si="5"/>
        <v>1142</v>
      </c>
      <c r="AY12" s="73">
        <f t="shared" si="5"/>
        <v>939</v>
      </c>
      <c r="AZ12" s="73">
        <f t="shared" si="5"/>
        <v>746</v>
      </c>
      <c r="BA12" s="73">
        <f t="shared" si="5"/>
        <v>676</v>
      </c>
      <c r="BB12" s="73">
        <f t="shared" si="5"/>
        <v>557</v>
      </c>
      <c r="BC12" s="73">
        <f t="shared" si="5"/>
        <v>447</v>
      </c>
      <c r="BD12" s="74"/>
      <c r="BE12" s="71">
        <f>IF(ISERROR(GETPIVOTDATA("VALUE",'CSS WK pvt'!$J$2,"DT_FILE",BE$8,"COMMODITY",BE$6,"TRIM_CAT",TRIM(B12),"TRIM_LINE",A9))=TRUE,0,GETPIVOTDATA("VALUE",'CSS WK pvt'!$J$2,"DT_FILE",BE$8,"COMMODITY",BE$6,"TRIM_CAT",TRIM(B12),"TRIM_LINE",A9))</f>
        <v>52933</v>
      </c>
    </row>
    <row r="13" spans="1:57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276">
        <v>8134</v>
      </c>
      <c r="AB13" s="70">
        <v>8126</v>
      </c>
      <c r="AC13" s="207">
        <f t="shared" si="0"/>
        <v>1.5237859266600595E-2</v>
      </c>
      <c r="AD13" s="207">
        <f t="shared" si="1"/>
        <v>1.5226541223075018E-2</v>
      </c>
      <c r="AE13" s="207">
        <f t="shared" si="2"/>
        <v>1.4602153198861528E-2</v>
      </c>
      <c r="AF13" s="207">
        <f t="shared" si="2"/>
        <v>1.124289597232518E-2</v>
      </c>
      <c r="AG13" s="207">
        <f t="shared" si="2"/>
        <v>9.990133201776023E-3</v>
      </c>
      <c r="AH13" s="207">
        <f t="shared" si="2"/>
        <v>9.2478421701602965E-3</v>
      </c>
      <c r="AI13" s="207">
        <f t="shared" si="2"/>
        <v>4.9255017854943975E-3</v>
      </c>
      <c r="AJ13" s="207">
        <f t="shared" si="2"/>
        <v>2.8304208712773811E-3</v>
      </c>
      <c r="AK13" s="207">
        <f t="shared" si="2"/>
        <v>6.1402431536288838E-4</v>
      </c>
      <c r="AL13" s="207">
        <f t="shared" si="2"/>
        <v>-1.9603038470962998E-3</v>
      </c>
      <c r="AM13" s="207">
        <f t="shared" si="2"/>
        <v>-2.9393753827311698E-3</v>
      </c>
      <c r="AN13" s="207">
        <f t="shared" si="2"/>
        <v>-6.2309102015882713E-3</v>
      </c>
      <c r="AO13" s="207">
        <f t="shared" si="2"/>
        <v>-7.4435631482611345E-3</v>
      </c>
      <c r="AP13" s="231"/>
      <c r="AQ13" s="71">
        <f t="shared" si="4"/>
        <v>123</v>
      </c>
      <c r="AR13" s="72">
        <f t="shared" si="5"/>
        <v>123</v>
      </c>
      <c r="AS13" s="73">
        <f t="shared" si="5"/>
        <v>118</v>
      </c>
      <c r="AT13" s="73">
        <f t="shared" si="5"/>
        <v>91</v>
      </c>
      <c r="AU13" s="73">
        <f t="shared" si="5"/>
        <v>81</v>
      </c>
      <c r="AV13" s="73">
        <f t="shared" si="5"/>
        <v>75</v>
      </c>
      <c r="AW13" s="73">
        <f t="shared" si="5"/>
        <v>40</v>
      </c>
      <c r="AX13" s="73">
        <f t="shared" si="5"/>
        <v>23</v>
      </c>
      <c r="AY13" s="73">
        <f t="shared" si="5"/>
        <v>5</v>
      </c>
      <c r="AZ13" s="73">
        <f t="shared" si="5"/>
        <v>-16</v>
      </c>
      <c r="BA13" s="73">
        <f t="shared" si="5"/>
        <v>-24</v>
      </c>
      <c r="BB13" s="73">
        <f t="shared" si="5"/>
        <v>-51</v>
      </c>
      <c r="BC13" s="73">
        <f t="shared" si="5"/>
        <v>-61</v>
      </c>
      <c r="BD13" s="74"/>
      <c r="BE13" s="71">
        <f>IF(ISERROR(GETPIVOTDATA("VALUE",'CSS WK pvt'!$J$2,"DT_FILE",BE$8,"COMMODITY",BE$6,"TRIM_CAT",TRIM(B13),"TRIM_LINE",A9))=TRUE,0,GETPIVOTDATA("VALUE",'CSS WK pvt'!$J$2,"DT_FILE",BE$8,"COMMODITY",BE$6,"TRIM_CAT",TRIM(B13),"TRIM_LINE",A9))</f>
        <v>8126</v>
      </c>
    </row>
    <row r="14" spans="1:57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276">
        <v>1041</v>
      </c>
      <c r="AB14" s="70">
        <v>1036</v>
      </c>
      <c r="AC14" s="207">
        <f t="shared" si="0"/>
        <v>1.1516314779270634E-2</v>
      </c>
      <c r="AD14" s="207">
        <f t="shared" si="1"/>
        <v>1.2464046021093002E-2</v>
      </c>
      <c r="AE14" s="207">
        <f t="shared" si="2"/>
        <v>1.0536398467432951E-2</v>
      </c>
      <c r="AF14" s="207">
        <f t="shared" si="2"/>
        <v>9.5693779904306216E-3</v>
      </c>
      <c r="AG14" s="207">
        <f t="shared" si="2"/>
        <v>6.6985645933014355E-3</v>
      </c>
      <c r="AH14" s="207">
        <f t="shared" si="2"/>
        <v>3.8204393505253103E-3</v>
      </c>
      <c r="AI14" s="207">
        <f t="shared" si="2"/>
        <v>9.5328884652049568E-4</v>
      </c>
      <c r="AJ14" s="207">
        <f t="shared" si="2"/>
        <v>-2.859866539561487E-3</v>
      </c>
      <c r="AK14" s="207">
        <f t="shared" si="2"/>
        <v>-2.8571428571428571E-3</v>
      </c>
      <c r="AL14" s="207">
        <f t="shared" si="2"/>
        <v>-5.7034220532319393E-3</v>
      </c>
      <c r="AM14" s="207">
        <f t="shared" si="2"/>
        <v>-7.6045627376425855E-3</v>
      </c>
      <c r="AN14" s="207">
        <f t="shared" si="2"/>
        <v>-1.2345679012345678E-2</v>
      </c>
      <c r="AO14" s="207">
        <f t="shared" si="2"/>
        <v>-1.2333965844402278E-2</v>
      </c>
      <c r="AP14" s="231"/>
      <c r="AQ14" s="71">
        <f t="shared" si="4"/>
        <v>12</v>
      </c>
      <c r="AR14" s="72">
        <f t="shared" si="5"/>
        <v>13</v>
      </c>
      <c r="AS14" s="73">
        <f t="shared" si="5"/>
        <v>11</v>
      </c>
      <c r="AT14" s="73">
        <f t="shared" si="5"/>
        <v>10</v>
      </c>
      <c r="AU14" s="73">
        <f t="shared" si="5"/>
        <v>7</v>
      </c>
      <c r="AV14" s="73">
        <f t="shared" si="5"/>
        <v>4</v>
      </c>
      <c r="AW14" s="73">
        <f t="shared" si="5"/>
        <v>1</v>
      </c>
      <c r="AX14" s="73">
        <f t="shared" si="5"/>
        <v>-3</v>
      </c>
      <c r="AY14" s="73">
        <f t="shared" si="5"/>
        <v>-3</v>
      </c>
      <c r="AZ14" s="73">
        <f t="shared" si="5"/>
        <v>-6</v>
      </c>
      <c r="BA14" s="73">
        <f t="shared" si="5"/>
        <v>-8</v>
      </c>
      <c r="BB14" s="73">
        <f t="shared" si="5"/>
        <v>-13</v>
      </c>
      <c r="BC14" s="73">
        <f t="shared" si="5"/>
        <v>-13</v>
      </c>
      <c r="BD14" s="74"/>
      <c r="BE14" s="71">
        <f>IF(ISERROR(GETPIVOTDATA("VALUE",'CSS WK pvt'!$J$2,"DT_FILE",BE$8,"COMMODITY",BE$6,"TRIM_CAT",TRIM(B14),"TRIM_LINE",A9))=TRUE,0,GETPIVOTDATA("VALUE",'CSS WK pvt'!$J$2,"DT_FILE",BE$8,"COMMODITY",BE$6,"TRIM_CAT",TRIM(B14),"TRIM_LINE",A9))</f>
        <v>1036</v>
      </c>
    </row>
    <row r="15" spans="1:57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E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277">
        <v>506002</v>
      </c>
      <c r="AB15" s="78">
        <v>506075</v>
      </c>
      <c r="AC15" s="210">
        <f t="shared" si="0"/>
        <v>1.3900111837664104E-2</v>
      </c>
      <c r="AD15" s="212">
        <f t="shared" si="1"/>
        <v>1.5731237714690812E-2</v>
      </c>
      <c r="AE15" s="213">
        <f t="shared" si="2"/>
        <v>1.6254559377707919E-2</v>
      </c>
      <c r="AF15" s="213">
        <f t="shared" si="2"/>
        <v>1.6740331380361854E-2</v>
      </c>
      <c r="AG15" s="213">
        <f t="shared" si="2"/>
        <v>1.6051235058958582E-2</v>
      </c>
      <c r="AH15" s="213">
        <f t="shared" si="2"/>
        <v>1.61002004976206E-2</v>
      </c>
      <c r="AI15" s="213">
        <f t="shared" si="2"/>
        <v>1.4837958634666538E-2</v>
      </c>
      <c r="AJ15" s="213">
        <f t="shared" si="2"/>
        <v>1.3894718239855089E-2</v>
      </c>
      <c r="AK15" s="213">
        <f t="shared" si="2"/>
        <v>1.1297625576991597E-2</v>
      </c>
      <c r="AL15" s="213">
        <f t="shared" si="2"/>
        <v>8.2136465837654299E-3</v>
      </c>
      <c r="AM15" s="213">
        <f t="shared" si="2"/>
        <v>8.6440268836617314E-3</v>
      </c>
      <c r="AN15" s="213">
        <f t="shared" si="2"/>
        <v>7.5887763371957568E-3</v>
      </c>
      <c r="AO15" s="213">
        <f t="shared" si="2"/>
        <v>5.662293576705296E-3</v>
      </c>
      <c r="AP15" s="214"/>
      <c r="AQ15" s="79">
        <f t="shared" si="6"/>
        <v>6898</v>
      </c>
      <c r="AR15" s="80">
        <f t="shared" si="6"/>
        <v>7811</v>
      </c>
      <c r="AS15" s="81">
        <f t="shared" si="6"/>
        <v>8066</v>
      </c>
      <c r="AT15" s="81">
        <f t="shared" si="6"/>
        <v>8306</v>
      </c>
      <c r="AU15" s="81">
        <f t="shared" ref="AU15:AV15" si="7">SUM(AU10:AU14)</f>
        <v>7970</v>
      </c>
      <c r="AV15" s="81">
        <f t="shared" si="7"/>
        <v>7998</v>
      </c>
      <c r="AW15" s="81">
        <f t="shared" ref="AW15:AX15" si="8">SUM(AW10:AW14)</f>
        <v>7380</v>
      </c>
      <c r="AX15" s="81">
        <f t="shared" si="8"/>
        <v>6919</v>
      </c>
      <c r="AY15" s="81">
        <f t="shared" ref="AY15:AZ15" si="9">SUM(AY10:AY14)</f>
        <v>5644</v>
      </c>
      <c r="AZ15" s="81">
        <f t="shared" si="9"/>
        <v>4117</v>
      </c>
      <c r="BA15" s="81">
        <f t="shared" ref="BA15:BB15" si="10">SUM(BA10:BA14)</f>
        <v>4333</v>
      </c>
      <c r="BB15" s="81">
        <f t="shared" si="10"/>
        <v>3811</v>
      </c>
      <c r="BC15" s="81">
        <f t="shared" ref="BC15" si="11">SUM(BC10:BC14)</f>
        <v>2849</v>
      </c>
      <c r="BD15" s="82"/>
      <c r="BE15" s="79">
        <f t="shared" si="6"/>
        <v>506075</v>
      </c>
    </row>
    <row r="16" spans="1:57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87"/>
      <c r="AC16" s="232"/>
      <c r="AD16" s="233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  <c r="AQ16" s="88"/>
      <c r="AR16" s="89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  <c r="BE16" s="88"/>
    </row>
    <row r="17" spans="1:57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279">
        <v>80392</v>
      </c>
      <c r="AB17" s="94">
        <v>79455</v>
      </c>
      <c r="AC17" s="207">
        <f t="shared" ref="AC17:AC22" si="12">IF(ISERROR((O17-C17)/C17)=TRUE,0,(O17-C17)/C17)</f>
        <v>0.35069989534275248</v>
      </c>
      <c r="AD17" s="207">
        <f t="shared" ref="AD17:AD22" si="13">IF(ISERROR((P17-D17)/D17)=TRUE,0,(P17-D17)/D17)</f>
        <v>0.31038871425285591</v>
      </c>
      <c r="AE17" s="207">
        <f t="shared" ref="AE17:AO22" si="14">IF(ISERROR((Q17-E17)/E17)=TRUE,0,(Q17-E17)/E17)</f>
        <v>0.30605745482906538</v>
      </c>
      <c r="AF17" s="207">
        <f t="shared" si="14"/>
        <v>0.36805255280226179</v>
      </c>
      <c r="AG17" s="207">
        <f t="shared" si="14"/>
        <v>0.18152112504008183</v>
      </c>
      <c r="AH17" s="207">
        <f t="shared" si="14"/>
        <v>0.23489883106865247</v>
      </c>
      <c r="AI17" s="207">
        <f t="shared" si="14"/>
        <v>0.25739392838681735</v>
      </c>
      <c r="AJ17" s="207">
        <f t="shared" si="14"/>
        <v>0.27234030753019151</v>
      </c>
      <c r="AK17" s="207">
        <f t="shared" si="14"/>
        <v>0.1598846322653458</v>
      </c>
      <c r="AL17" s="207">
        <f t="shared" si="14"/>
        <v>0.25663247727332961</v>
      </c>
      <c r="AM17" s="207">
        <f t="shared" si="14"/>
        <v>0.10910432264058145</v>
      </c>
      <c r="AN17" s="207">
        <f t="shared" si="14"/>
        <v>7.3402396089258123E-2</v>
      </c>
      <c r="AO17" s="207">
        <f t="shared" si="14"/>
        <v>-2.6707668466548828E-2</v>
      </c>
      <c r="AP17" s="239"/>
      <c r="AQ17" s="95">
        <f t="shared" ref="AQ17:AQ21" si="15">O17-C17</f>
        <v>21446</v>
      </c>
      <c r="AR17" s="72">
        <f t="shared" ref="AR17:AR21" si="16">P17-D17</f>
        <v>20242</v>
      </c>
      <c r="AS17" s="73">
        <f t="shared" ref="AS17:BC21" si="17">Q17-E17</f>
        <v>18836</v>
      </c>
      <c r="AT17" s="73">
        <f t="shared" si="17"/>
        <v>22131</v>
      </c>
      <c r="AU17" s="73">
        <f t="shared" si="17"/>
        <v>11888</v>
      </c>
      <c r="AV17" s="73">
        <f t="shared" si="17"/>
        <v>15835</v>
      </c>
      <c r="AW17" s="73">
        <f t="shared" si="17"/>
        <v>18424</v>
      </c>
      <c r="AX17" s="73">
        <f t="shared" si="17"/>
        <v>19642</v>
      </c>
      <c r="AY17" s="73">
        <f t="shared" si="17"/>
        <v>12750</v>
      </c>
      <c r="AZ17" s="73">
        <f t="shared" si="17"/>
        <v>19366</v>
      </c>
      <c r="BA17" s="73">
        <f t="shared" si="17"/>
        <v>7986</v>
      </c>
      <c r="BB17" s="73">
        <f t="shared" si="17"/>
        <v>5796</v>
      </c>
      <c r="BC17" s="73">
        <f t="shared" si="17"/>
        <v>-2206</v>
      </c>
      <c r="BD17" s="96"/>
      <c r="BE17" s="71">
        <f>IF(ISERROR(GETPIVOTDATA("VALUE",'CSS WK pvt'!$J$2,"DT_FILE",BE$8,"COMMODITY",BE$6,"TRIM_CAT",TRIM(B17),"TRIM_LINE",A16))=TRUE,0,GETPIVOTDATA("VALUE",'CSS WK pvt'!$J$2,"DT_FILE",BE$8,"COMMODITY",BE$6,"TRIM_CAT",TRIM(B17),"TRIM_LINE",A16))</f>
        <v>79455</v>
      </c>
    </row>
    <row r="18" spans="1:57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279">
        <v>13263</v>
      </c>
      <c r="AB18" s="94">
        <v>12706</v>
      </c>
      <c r="AC18" s="207">
        <f t="shared" si="12"/>
        <v>0.11684303350970017</v>
      </c>
      <c r="AD18" s="207">
        <f t="shared" si="13"/>
        <v>8.24045444740059E-2</v>
      </c>
      <c r="AE18" s="207">
        <f t="shared" si="14"/>
        <v>7.1915215745647243E-2</v>
      </c>
      <c r="AF18" s="207">
        <f t="shared" si="14"/>
        <v>7.9493439121147397E-2</v>
      </c>
      <c r="AG18" s="207">
        <f t="shared" si="14"/>
        <v>2.6078533641308396E-2</v>
      </c>
      <c r="AH18" s="207">
        <f t="shared" si="14"/>
        <v>3.4806184509415986E-2</v>
      </c>
      <c r="AI18" s="207">
        <f t="shared" si="14"/>
        <v>6.5657612827424152E-3</v>
      </c>
      <c r="AJ18" s="207">
        <f t="shared" si="14"/>
        <v>-8.7424252740518821E-2</v>
      </c>
      <c r="AK18" s="207">
        <f t="shared" si="14"/>
        <v>-0.13924050632911392</v>
      </c>
      <c r="AL18" s="207">
        <f t="shared" si="14"/>
        <v>-0.1463618802318094</v>
      </c>
      <c r="AM18" s="207">
        <f t="shared" si="14"/>
        <v>-0.1848356445814073</v>
      </c>
      <c r="AN18" s="207">
        <f t="shared" si="14"/>
        <v>-0.11278589684776198</v>
      </c>
      <c r="AO18" s="207">
        <f t="shared" si="14"/>
        <v>-0.12731938412949073</v>
      </c>
      <c r="AP18" s="239"/>
      <c r="AQ18" s="95">
        <f t="shared" si="15"/>
        <v>1590</v>
      </c>
      <c r="AR18" s="72">
        <f t="shared" si="16"/>
        <v>1146</v>
      </c>
      <c r="AS18" s="73">
        <f t="shared" si="17"/>
        <v>950</v>
      </c>
      <c r="AT18" s="73">
        <f t="shared" si="17"/>
        <v>1042</v>
      </c>
      <c r="AU18" s="73">
        <f t="shared" si="17"/>
        <v>350</v>
      </c>
      <c r="AV18" s="73">
        <f t="shared" si="17"/>
        <v>475</v>
      </c>
      <c r="AW18" s="73">
        <f t="shared" si="17"/>
        <v>95</v>
      </c>
      <c r="AX18" s="73">
        <f t="shared" si="17"/>
        <v>-1284</v>
      </c>
      <c r="AY18" s="73">
        <f t="shared" si="17"/>
        <v>-2145</v>
      </c>
      <c r="AZ18" s="73">
        <f t="shared" si="17"/>
        <v>-2273</v>
      </c>
      <c r="BA18" s="73">
        <f t="shared" si="17"/>
        <v>-2879</v>
      </c>
      <c r="BB18" s="73">
        <f t="shared" si="17"/>
        <v>-1721</v>
      </c>
      <c r="BC18" s="73">
        <f t="shared" si="17"/>
        <v>-1935</v>
      </c>
      <c r="BD18" s="96"/>
      <c r="BE18" s="71">
        <f>IF(ISERROR(GETPIVOTDATA("VALUE",'CSS WK pvt'!$J$2,"DT_FILE",BE$8,"COMMODITY",BE$6,"TRIM_CAT",TRIM(B18),"TRIM_LINE",A16))=TRUE,0,GETPIVOTDATA("VALUE",'CSS WK pvt'!$J$2,"DT_FILE",BE$8,"COMMODITY",BE$6,"TRIM_CAT",TRIM(B18),"TRIM_LINE",A16))</f>
        <v>12706</v>
      </c>
    </row>
    <row r="19" spans="1:57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279">
        <v>7982</v>
      </c>
      <c r="AB19" s="94">
        <v>7913</v>
      </c>
      <c r="AC19" s="207">
        <f t="shared" si="12"/>
        <v>0.53785631368502518</v>
      </c>
      <c r="AD19" s="207">
        <f t="shared" si="13"/>
        <v>0.28580829129195001</v>
      </c>
      <c r="AE19" s="207">
        <f t="shared" si="14"/>
        <v>6.5857705870151426E-2</v>
      </c>
      <c r="AF19" s="207">
        <f t="shared" si="14"/>
        <v>0.36988950276243093</v>
      </c>
      <c r="AG19" s="207">
        <f t="shared" si="14"/>
        <v>-2.2452146921883083E-2</v>
      </c>
      <c r="AH19" s="207">
        <f t="shared" si="14"/>
        <v>0.16403112449799198</v>
      </c>
      <c r="AI19" s="207">
        <f t="shared" si="14"/>
        <v>-0.11372390026353132</v>
      </c>
      <c r="AJ19" s="207">
        <f t="shared" si="14"/>
        <v>0.2135593220338983</v>
      </c>
      <c r="AK19" s="207">
        <f t="shared" si="14"/>
        <v>-1.2260074364385488E-2</v>
      </c>
      <c r="AL19" s="207">
        <f t="shared" si="14"/>
        <v>2.543085329970576E-2</v>
      </c>
      <c r="AM19" s="207">
        <f t="shared" si="14"/>
        <v>-6.4041494654387632E-2</v>
      </c>
      <c r="AN19" s="207">
        <f t="shared" si="14"/>
        <v>-1.0640656173797385E-2</v>
      </c>
      <c r="AO19" s="207">
        <f t="shared" si="14"/>
        <v>-0.33053761637171852</v>
      </c>
      <c r="AP19" s="239"/>
      <c r="AQ19" s="95">
        <f t="shared" si="15"/>
        <v>4170</v>
      </c>
      <c r="AR19" s="72">
        <f t="shared" si="16"/>
        <v>2606</v>
      </c>
      <c r="AS19" s="73">
        <f t="shared" si="17"/>
        <v>635</v>
      </c>
      <c r="AT19" s="73">
        <f t="shared" si="17"/>
        <v>2678</v>
      </c>
      <c r="AU19" s="73">
        <f t="shared" si="17"/>
        <v>-217</v>
      </c>
      <c r="AV19" s="73">
        <f t="shared" si="17"/>
        <v>1307</v>
      </c>
      <c r="AW19" s="73">
        <f t="shared" si="17"/>
        <v>-1122</v>
      </c>
      <c r="AX19" s="73">
        <f t="shared" si="17"/>
        <v>1701</v>
      </c>
      <c r="AY19" s="73">
        <f t="shared" si="17"/>
        <v>-122</v>
      </c>
      <c r="AZ19" s="73">
        <f t="shared" si="17"/>
        <v>242</v>
      </c>
      <c r="BA19" s="73">
        <f t="shared" si="17"/>
        <v>-605</v>
      </c>
      <c r="BB19" s="73">
        <f t="shared" si="17"/>
        <v>-96</v>
      </c>
      <c r="BC19" s="73">
        <f t="shared" si="17"/>
        <v>-3941</v>
      </c>
      <c r="BD19" s="96"/>
      <c r="BE19" s="71">
        <f>IF(ISERROR(GETPIVOTDATA("VALUE",'CSS WK pvt'!$J$2,"DT_FILE",BE$8,"COMMODITY",BE$6,"TRIM_CAT",TRIM(B19),"TRIM_LINE",A16))=TRUE,0,GETPIVOTDATA("VALUE",'CSS WK pvt'!$J$2,"DT_FILE",BE$8,"COMMODITY",BE$6,"TRIM_CAT",TRIM(B19),"TRIM_LINE",A16))</f>
        <v>7913</v>
      </c>
    </row>
    <row r="20" spans="1:57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279">
        <v>1081</v>
      </c>
      <c r="AB20" s="94">
        <v>1039</v>
      </c>
      <c r="AC20" s="207">
        <f t="shared" si="12"/>
        <v>0.50382409177820264</v>
      </c>
      <c r="AD20" s="207">
        <f t="shared" si="13"/>
        <v>0.42846212700841624</v>
      </c>
      <c r="AE20" s="207">
        <f t="shared" si="14"/>
        <v>9.0069284064665134E-2</v>
      </c>
      <c r="AF20" s="207">
        <f t="shared" si="14"/>
        <v>0.40292275574112735</v>
      </c>
      <c r="AG20" s="207">
        <f t="shared" si="14"/>
        <v>-1.5115354017501989E-2</v>
      </c>
      <c r="AH20" s="207">
        <f t="shared" si="14"/>
        <v>0.1318051575931232</v>
      </c>
      <c r="AI20" s="207">
        <f t="shared" si="14"/>
        <v>-2.8248587570621469E-2</v>
      </c>
      <c r="AJ20" s="207">
        <f t="shared" si="14"/>
        <v>0.20809248554913296</v>
      </c>
      <c r="AK20" s="207">
        <f t="shared" si="14"/>
        <v>8.6087624903920065E-2</v>
      </c>
      <c r="AL20" s="207">
        <f t="shared" si="14"/>
        <v>-3.7257824143070045E-3</v>
      </c>
      <c r="AM20" s="207">
        <f t="shared" si="14"/>
        <v>8.4858569051580693E-2</v>
      </c>
      <c r="AN20" s="207">
        <f t="shared" si="14"/>
        <v>2.3748939779474131E-2</v>
      </c>
      <c r="AO20" s="207">
        <f t="shared" si="14"/>
        <v>-0.31277813095994916</v>
      </c>
      <c r="AP20" s="239"/>
      <c r="AQ20" s="95">
        <f t="shared" si="15"/>
        <v>527</v>
      </c>
      <c r="AR20" s="72">
        <f t="shared" si="16"/>
        <v>560</v>
      </c>
      <c r="AS20" s="73">
        <f t="shared" si="17"/>
        <v>117</v>
      </c>
      <c r="AT20" s="73">
        <f t="shared" si="17"/>
        <v>386</v>
      </c>
      <c r="AU20" s="73">
        <f t="shared" si="17"/>
        <v>-19</v>
      </c>
      <c r="AV20" s="73">
        <f t="shared" si="17"/>
        <v>138</v>
      </c>
      <c r="AW20" s="73">
        <f t="shared" si="17"/>
        <v>-35</v>
      </c>
      <c r="AX20" s="73">
        <f t="shared" si="17"/>
        <v>216</v>
      </c>
      <c r="AY20" s="73">
        <f t="shared" si="17"/>
        <v>112</v>
      </c>
      <c r="AZ20" s="73">
        <f t="shared" si="17"/>
        <v>-5</v>
      </c>
      <c r="BA20" s="73">
        <f t="shared" si="17"/>
        <v>102</v>
      </c>
      <c r="BB20" s="73">
        <f t="shared" si="17"/>
        <v>28</v>
      </c>
      <c r="BC20" s="73">
        <f t="shared" si="17"/>
        <v>-492</v>
      </c>
      <c r="BD20" s="96"/>
      <c r="BE20" s="71">
        <f>IF(ISERROR(GETPIVOTDATA("VALUE",'CSS WK pvt'!$J$2,"DT_FILE",BE$8,"COMMODITY",BE$6,"TRIM_CAT",TRIM(B20),"TRIM_LINE",A16))=TRUE,0,GETPIVOTDATA("VALUE",'CSS WK pvt'!$J$2,"DT_FILE",BE$8,"COMMODITY",BE$6,"TRIM_CAT",TRIM(B20),"TRIM_LINE",A16))</f>
        <v>1039</v>
      </c>
    </row>
    <row r="21" spans="1:57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279">
        <v>121</v>
      </c>
      <c r="AB21" s="94">
        <v>89</v>
      </c>
      <c r="AC21" s="207">
        <f t="shared" si="12"/>
        <v>0.6071428571428571</v>
      </c>
      <c r="AD21" s="207">
        <f t="shared" si="13"/>
        <v>0.3247863247863248</v>
      </c>
      <c r="AE21" s="207">
        <f t="shared" si="14"/>
        <v>3.8167938931297711E-2</v>
      </c>
      <c r="AF21" s="207">
        <f t="shared" si="14"/>
        <v>0.35416666666666669</v>
      </c>
      <c r="AG21" s="207">
        <f t="shared" si="14"/>
        <v>-0.15</v>
      </c>
      <c r="AH21" s="207">
        <f t="shared" si="14"/>
        <v>0.25961538461538464</v>
      </c>
      <c r="AI21" s="207">
        <f t="shared" si="14"/>
        <v>-0.1721311475409836</v>
      </c>
      <c r="AJ21" s="207">
        <f t="shared" si="14"/>
        <v>8.4112149532710276E-2</v>
      </c>
      <c r="AK21" s="207">
        <f t="shared" si="14"/>
        <v>0.33333333333333331</v>
      </c>
      <c r="AL21" s="207">
        <f t="shared" si="14"/>
        <v>6.9444444444444441E-3</v>
      </c>
      <c r="AM21" s="207">
        <f t="shared" si="14"/>
        <v>0.29166666666666669</v>
      </c>
      <c r="AN21" s="207">
        <f t="shared" si="14"/>
        <v>0.40816326530612246</v>
      </c>
      <c r="AO21" s="207">
        <f t="shared" si="14"/>
        <v>-0.1037037037037037</v>
      </c>
      <c r="AP21" s="239"/>
      <c r="AQ21" s="95">
        <f t="shared" si="15"/>
        <v>51</v>
      </c>
      <c r="AR21" s="72">
        <f t="shared" si="16"/>
        <v>38</v>
      </c>
      <c r="AS21" s="73">
        <f t="shared" si="17"/>
        <v>5</v>
      </c>
      <c r="AT21" s="73">
        <f t="shared" si="17"/>
        <v>34</v>
      </c>
      <c r="AU21" s="73">
        <f t="shared" si="17"/>
        <v>-21</v>
      </c>
      <c r="AV21" s="73">
        <f t="shared" si="17"/>
        <v>27</v>
      </c>
      <c r="AW21" s="73">
        <f t="shared" si="17"/>
        <v>-21</v>
      </c>
      <c r="AX21" s="73">
        <f t="shared" si="17"/>
        <v>9</v>
      </c>
      <c r="AY21" s="73">
        <f t="shared" si="17"/>
        <v>34</v>
      </c>
      <c r="AZ21" s="73">
        <f t="shared" si="17"/>
        <v>1</v>
      </c>
      <c r="BA21" s="73">
        <f t="shared" si="17"/>
        <v>35</v>
      </c>
      <c r="BB21" s="73">
        <f t="shared" si="17"/>
        <v>40</v>
      </c>
      <c r="BC21" s="73">
        <f t="shared" si="17"/>
        <v>-14</v>
      </c>
      <c r="BD21" s="96"/>
      <c r="BE21" s="71">
        <f>IF(ISERROR(GETPIVOTDATA("VALUE",'CSS WK pvt'!$J$2,"DT_FILE",BE$8,"COMMODITY",BE$6,"TRIM_CAT",TRIM(B21),"TRIM_LINE",A16))=TRUE,0,GETPIVOTDATA("VALUE",'CSS WK pvt'!$J$2,"DT_FILE",BE$8,"COMMODITY",BE$6,"TRIM_CAT",TRIM(B21),"TRIM_LINE",A16))</f>
        <v>89</v>
      </c>
    </row>
    <row r="22" spans="1:57" s="83" customFormat="1" x14ac:dyDescent="0.35">
      <c r="A22" s="174"/>
      <c r="B22" s="67" t="s">
        <v>35</v>
      </c>
      <c r="C22" s="158">
        <f t="shared" ref="C22:O22" si="18">SUM(C17:C21)</f>
        <v>83643</v>
      </c>
      <c r="D22" s="159">
        <f t="shared" si="18"/>
        <v>89664</v>
      </c>
      <c r="E22" s="159">
        <f t="shared" si="18"/>
        <v>85826</v>
      </c>
      <c r="F22" s="159">
        <f t="shared" si="18"/>
        <v>81532</v>
      </c>
      <c r="G22" s="159">
        <f t="shared" si="18"/>
        <v>89974</v>
      </c>
      <c r="H22" s="159">
        <f t="shared" si="18"/>
        <v>90178</v>
      </c>
      <c r="I22" s="159">
        <f t="shared" si="18"/>
        <v>97275</v>
      </c>
      <c r="J22" s="159">
        <f t="shared" si="18"/>
        <v>95920</v>
      </c>
      <c r="K22" s="159">
        <f t="shared" si="18"/>
        <v>106504</v>
      </c>
      <c r="L22" s="159">
        <f t="shared" si="18"/>
        <v>101994</v>
      </c>
      <c r="M22" s="159">
        <f t="shared" si="18"/>
        <v>99541</v>
      </c>
      <c r="N22" s="160">
        <f t="shared" si="18"/>
        <v>104520</v>
      </c>
      <c r="O22" s="158">
        <f t="shared" si="18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280">
        <v>102839</v>
      </c>
      <c r="AB22" s="160">
        <v>101202</v>
      </c>
      <c r="AC22" s="240">
        <f t="shared" si="12"/>
        <v>0.33217364274356492</v>
      </c>
      <c r="AD22" s="241">
        <f t="shared" si="13"/>
        <v>0.27426837972876517</v>
      </c>
      <c r="AE22" s="242">
        <f t="shared" si="14"/>
        <v>0.23935637219490596</v>
      </c>
      <c r="AF22" s="242">
        <f t="shared" si="14"/>
        <v>0.32221704361477704</v>
      </c>
      <c r="AG22" s="242">
        <f t="shared" si="14"/>
        <v>0.13316069086625024</v>
      </c>
      <c r="AH22" s="242">
        <f t="shared" si="14"/>
        <v>0.19718778416021646</v>
      </c>
      <c r="AI22" s="242">
        <f t="shared" si="14"/>
        <v>0.17826779748136726</v>
      </c>
      <c r="AJ22" s="242">
        <f t="shared" si="14"/>
        <v>0.21146788990825688</v>
      </c>
      <c r="AK22" s="242">
        <f t="shared" si="14"/>
        <v>9.9799068579583872E-2</v>
      </c>
      <c r="AL22" s="242">
        <f t="shared" si="14"/>
        <v>0.16992176010353549</v>
      </c>
      <c r="AM22" s="242">
        <f t="shared" si="14"/>
        <v>4.6603911955877479E-2</v>
      </c>
      <c r="AN22" s="242">
        <f t="shared" si="14"/>
        <v>3.8719862227324917E-2</v>
      </c>
      <c r="AO22" s="242">
        <f t="shared" si="14"/>
        <v>-7.7072881797050991E-2</v>
      </c>
      <c r="AP22" s="243"/>
      <c r="AQ22" s="97">
        <f t="shared" ref="AQ22:BE22" si="19">SUM(AQ17:AQ21)</f>
        <v>27784</v>
      </c>
      <c r="AR22" s="161">
        <f t="shared" si="19"/>
        <v>24592</v>
      </c>
      <c r="AS22" s="162">
        <f t="shared" si="19"/>
        <v>20543</v>
      </c>
      <c r="AT22" s="162">
        <f t="shared" si="19"/>
        <v>26271</v>
      </c>
      <c r="AU22" s="162">
        <f t="shared" ref="AU22:AV22" si="20">SUM(AU17:AU21)</f>
        <v>11981</v>
      </c>
      <c r="AV22" s="162">
        <f t="shared" si="20"/>
        <v>17782</v>
      </c>
      <c r="AW22" s="162">
        <f t="shared" ref="AW22:AX22" si="21">SUM(AW17:AW21)</f>
        <v>17341</v>
      </c>
      <c r="AX22" s="162">
        <f t="shared" si="21"/>
        <v>20284</v>
      </c>
      <c r="AY22" s="162">
        <f t="shared" ref="AY22:AZ22" si="22">SUM(AY17:AY21)</f>
        <v>10629</v>
      </c>
      <c r="AZ22" s="162">
        <f t="shared" si="22"/>
        <v>17331</v>
      </c>
      <c r="BA22" s="162">
        <f t="shared" ref="BA22:BB22" si="23">SUM(BA17:BA21)</f>
        <v>4639</v>
      </c>
      <c r="BB22" s="162">
        <f t="shared" si="23"/>
        <v>4047</v>
      </c>
      <c r="BC22" s="162">
        <f t="shared" ref="BC22" si="24">SUM(BC17:BC21)</f>
        <v>-8588</v>
      </c>
      <c r="BD22" s="163"/>
      <c r="BE22" s="97">
        <f t="shared" si="19"/>
        <v>101202</v>
      </c>
    </row>
    <row r="23" spans="1:57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101"/>
      <c r="AC23" s="244"/>
      <c r="AD23" s="245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7"/>
      <c r="AQ23" s="102"/>
      <c r="AR23" s="103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  <c r="BE23" s="102"/>
    </row>
    <row r="24" spans="1:57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279">
        <v>25995</v>
      </c>
      <c r="AB24" s="94">
        <v>24551</v>
      </c>
      <c r="AC24" s="207">
        <f t="shared" ref="AC24:AC29" si="25">IF(ISERROR((O24-C24)/C24)=TRUE,0,(O24-C24)/C24)</f>
        <v>0.17908492450790947</v>
      </c>
      <c r="AD24" s="207">
        <f t="shared" ref="AD24:AD29" si="26">IF(ISERROR((P24-D24)/D24)=TRUE,0,(P24-D24)/D24)</f>
        <v>-3.849714780634949E-2</v>
      </c>
      <c r="AE24" s="207">
        <f t="shared" ref="AE24:AO29" si="27">IF(ISERROR((Q24-E24)/E24)=TRUE,0,(Q24-E24)/E24)</f>
        <v>-0.10393780632077067</v>
      </c>
      <c r="AF24" s="207">
        <f t="shared" si="27"/>
        <v>9.7448781005626123E-2</v>
      </c>
      <c r="AG24" s="207">
        <f t="shared" si="27"/>
        <v>-0.21460366375620613</v>
      </c>
      <c r="AH24" s="207">
        <f t="shared" si="27"/>
        <v>-8.215460526315789E-2</v>
      </c>
      <c r="AI24" s="207">
        <f t="shared" si="27"/>
        <v>-3.9400581069371526E-2</v>
      </c>
      <c r="AJ24" s="207">
        <f t="shared" si="27"/>
        <v>-6.207643595156094E-2</v>
      </c>
      <c r="AK24" s="207">
        <f t="shared" si="27"/>
        <v>-0.18218549127640038</v>
      </c>
      <c r="AL24" s="207">
        <f t="shared" si="27"/>
        <v>1.1175025465875727E-2</v>
      </c>
      <c r="AM24" s="207">
        <f t="shared" si="27"/>
        <v>-0.17156550591547406</v>
      </c>
      <c r="AN24" s="207">
        <f t="shared" si="27"/>
        <v>-0.22757672684977134</v>
      </c>
      <c r="AO24" s="207">
        <f t="shared" si="27"/>
        <v>-0.27793672397988944</v>
      </c>
      <c r="AP24" s="239"/>
      <c r="AQ24" s="95">
        <f t="shared" ref="AQ24:AQ28" si="28">O24-C24</f>
        <v>5468</v>
      </c>
      <c r="AR24" s="72">
        <f t="shared" ref="AR24:AR28" si="29">P24-D24</f>
        <v>-1289</v>
      </c>
      <c r="AS24" s="73">
        <f t="shared" ref="AS24:BC28" si="30">Q24-E24</f>
        <v>-3075</v>
      </c>
      <c r="AT24" s="73">
        <f t="shared" si="30"/>
        <v>2754</v>
      </c>
      <c r="AU24" s="73">
        <f t="shared" si="30"/>
        <v>-7521</v>
      </c>
      <c r="AV24" s="73">
        <f t="shared" si="30"/>
        <v>-2997</v>
      </c>
      <c r="AW24" s="73">
        <f t="shared" si="30"/>
        <v>-1546</v>
      </c>
      <c r="AX24" s="73">
        <f t="shared" si="30"/>
        <v>-2235</v>
      </c>
      <c r="AY24" s="73">
        <f t="shared" si="30"/>
        <v>-6944</v>
      </c>
      <c r="AZ24" s="73">
        <f t="shared" si="30"/>
        <v>373</v>
      </c>
      <c r="BA24" s="73">
        <f t="shared" si="30"/>
        <v>-5119</v>
      </c>
      <c r="BB24" s="73">
        <f t="shared" si="30"/>
        <v>-8609</v>
      </c>
      <c r="BC24" s="73">
        <f t="shared" si="30"/>
        <v>-10006</v>
      </c>
      <c r="BD24" s="96"/>
      <c r="BE24" s="71">
        <f>IF(ISERROR(GETPIVOTDATA("VALUE",'CSS WK pvt'!$J$2,"DT_FILE",BE$8,"COMMODITY",BE$6,"TRIM_CAT",TRIM(B24),"TRIM_LINE",A23))=TRUE,0,GETPIVOTDATA("VALUE",'CSS WK pvt'!$J$2,"DT_FILE",BE$8,"COMMODITY",BE$6,"TRIM_CAT",TRIM(B24),"TRIM_LINE",A23))</f>
        <v>24551</v>
      </c>
    </row>
    <row r="25" spans="1:57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279">
        <v>2361</v>
      </c>
      <c r="AB25" s="94">
        <v>2150</v>
      </c>
      <c r="AC25" s="207">
        <f t="shared" si="25"/>
        <v>-4.8788368336025852E-2</v>
      </c>
      <c r="AD25" s="207">
        <f t="shared" si="26"/>
        <v>-0.17105661519830456</v>
      </c>
      <c r="AE25" s="207">
        <f t="shared" si="27"/>
        <v>-0.22715404699738903</v>
      </c>
      <c r="AF25" s="207">
        <f t="shared" si="27"/>
        <v>-7.8490313961255845E-2</v>
      </c>
      <c r="AG25" s="207">
        <f t="shared" si="27"/>
        <v>-0.32513966480446926</v>
      </c>
      <c r="AH25" s="207">
        <f t="shared" si="27"/>
        <v>-0.18932421772285038</v>
      </c>
      <c r="AI25" s="207">
        <f t="shared" si="27"/>
        <v>-0.16732974490989938</v>
      </c>
      <c r="AJ25" s="207">
        <f t="shared" si="27"/>
        <v>-0.28663101604278074</v>
      </c>
      <c r="AK25" s="207">
        <f t="shared" si="27"/>
        <v>-0.35059088351153628</v>
      </c>
      <c r="AL25" s="207">
        <f t="shared" si="27"/>
        <v>-0.27329192546583853</v>
      </c>
      <c r="AM25" s="207">
        <f t="shared" si="27"/>
        <v>-0.32819166393173616</v>
      </c>
      <c r="AN25" s="207">
        <f t="shared" si="27"/>
        <v>-0.21379310344827587</v>
      </c>
      <c r="AO25" s="207">
        <f t="shared" si="27"/>
        <v>-0.19802989130434784</v>
      </c>
      <c r="AP25" s="239"/>
      <c r="AQ25" s="95">
        <f t="shared" si="28"/>
        <v>-151</v>
      </c>
      <c r="AR25" s="72">
        <f t="shared" si="29"/>
        <v>-565</v>
      </c>
      <c r="AS25" s="73">
        <f t="shared" si="30"/>
        <v>-696</v>
      </c>
      <c r="AT25" s="73">
        <f t="shared" si="30"/>
        <v>-235</v>
      </c>
      <c r="AU25" s="73">
        <f t="shared" si="30"/>
        <v>-1164</v>
      </c>
      <c r="AV25" s="73">
        <f t="shared" si="30"/>
        <v>-720</v>
      </c>
      <c r="AW25" s="73">
        <f t="shared" si="30"/>
        <v>-715</v>
      </c>
      <c r="AX25" s="73">
        <f t="shared" si="30"/>
        <v>-1072</v>
      </c>
      <c r="AY25" s="73">
        <f t="shared" si="30"/>
        <v>-1246</v>
      </c>
      <c r="AZ25" s="73">
        <f t="shared" si="30"/>
        <v>-924</v>
      </c>
      <c r="BA25" s="73">
        <f t="shared" si="30"/>
        <v>-1000</v>
      </c>
      <c r="BB25" s="73">
        <f t="shared" si="30"/>
        <v>-713</v>
      </c>
      <c r="BC25" s="73">
        <f t="shared" si="30"/>
        <v>-583</v>
      </c>
      <c r="BD25" s="96"/>
      <c r="BE25" s="71">
        <f>IF(ISERROR(GETPIVOTDATA("VALUE",'CSS WK pvt'!$J$2,"DT_FILE",BE$8,"COMMODITY",BE$6,"TRIM_CAT",TRIM(B25),"TRIM_LINE",A23))=TRUE,0,GETPIVOTDATA("VALUE",'CSS WK pvt'!$J$2,"DT_FILE",BE$8,"COMMODITY",BE$6,"TRIM_CAT",TRIM(B25),"TRIM_LINE",A23))</f>
        <v>2150</v>
      </c>
    </row>
    <row r="26" spans="1:57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279">
        <v>3677</v>
      </c>
      <c r="AB26" s="94">
        <v>3469</v>
      </c>
      <c r="AC26" s="207">
        <f t="shared" si="25"/>
        <v>0.64318813716404077</v>
      </c>
      <c r="AD26" s="207">
        <f t="shared" si="26"/>
        <v>-0.13142257951765118</v>
      </c>
      <c r="AE26" s="207">
        <f t="shared" si="27"/>
        <v>-0.3427501701837985</v>
      </c>
      <c r="AF26" s="207">
        <f t="shared" si="27"/>
        <v>0.13311148086522462</v>
      </c>
      <c r="AG26" s="207">
        <f t="shared" si="27"/>
        <v>-0.34585726004922068</v>
      </c>
      <c r="AH26" s="207">
        <f t="shared" si="27"/>
        <v>-4.267161410018553E-2</v>
      </c>
      <c r="AI26" s="207">
        <f t="shared" si="27"/>
        <v>-0.35461576435741321</v>
      </c>
      <c r="AJ26" s="207">
        <f t="shared" si="27"/>
        <v>0.27205701646596214</v>
      </c>
      <c r="AK26" s="207">
        <f t="shared" si="27"/>
        <v>-0.16937624419376243</v>
      </c>
      <c r="AL26" s="207">
        <f t="shared" si="27"/>
        <v>-0.12631197973217517</v>
      </c>
      <c r="AM26" s="207">
        <f t="shared" si="27"/>
        <v>-0.15601724813798509</v>
      </c>
      <c r="AN26" s="207">
        <f t="shared" si="27"/>
        <v>-0.13124635426793702</v>
      </c>
      <c r="AO26" s="207">
        <f t="shared" si="27"/>
        <v>-0.48152848279751831</v>
      </c>
      <c r="AP26" s="239"/>
      <c r="AQ26" s="95">
        <f t="shared" si="28"/>
        <v>2776</v>
      </c>
      <c r="AR26" s="72">
        <f t="shared" si="29"/>
        <v>-752</v>
      </c>
      <c r="AS26" s="73">
        <f t="shared" si="30"/>
        <v>-2014</v>
      </c>
      <c r="AT26" s="73">
        <f t="shared" si="30"/>
        <v>480</v>
      </c>
      <c r="AU26" s="73">
        <f t="shared" si="30"/>
        <v>-2108</v>
      </c>
      <c r="AV26" s="73">
        <f t="shared" si="30"/>
        <v>-184</v>
      </c>
      <c r="AW26" s="73">
        <f t="shared" si="30"/>
        <v>-2155</v>
      </c>
      <c r="AX26" s="73">
        <f t="shared" si="30"/>
        <v>1107</v>
      </c>
      <c r="AY26" s="73">
        <f t="shared" si="30"/>
        <v>-1021</v>
      </c>
      <c r="AZ26" s="73">
        <f t="shared" si="30"/>
        <v>-698</v>
      </c>
      <c r="BA26" s="73">
        <f t="shared" si="30"/>
        <v>-796</v>
      </c>
      <c r="BB26" s="73">
        <f t="shared" si="30"/>
        <v>-675</v>
      </c>
      <c r="BC26" s="73">
        <f t="shared" si="30"/>
        <v>-3415</v>
      </c>
      <c r="BD26" s="96"/>
      <c r="BE26" s="71">
        <f>IF(ISERROR(GETPIVOTDATA("VALUE",'CSS WK pvt'!$J$2,"DT_FILE",BE$8,"COMMODITY",BE$6,"TRIM_CAT",TRIM(B26),"TRIM_LINE",A23))=TRUE,0,GETPIVOTDATA("VALUE",'CSS WK pvt'!$J$2,"DT_FILE",BE$8,"COMMODITY",BE$6,"TRIM_CAT",TRIM(B26),"TRIM_LINE",A23))</f>
        <v>3469</v>
      </c>
    </row>
    <row r="27" spans="1:57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279">
        <v>603</v>
      </c>
      <c r="AB27" s="94">
        <v>553</v>
      </c>
      <c r="AC27" s="207">
        <f t="shared" si="25"/>
        <v>0.72019077901430839</v>
      </c>
      <c r="AD27" s="207">
        <f t="shared" si="26"/>
        <v>0.13091309130913092</v>
      </c>
      <c r="AE27" s="207">
        <f t="shared" si="27"/>
        <v>-0.25652667423382519</v>
      </c>
      <c r="AF27" s="207">
        <f t="shared" si="27"/>
        <v>0.19686411149825783</v>
      </c>
      <c r="AG27" s="207">
        <f t="shared" si="27"/>
        <v>-0.28886310904872392</v>
      </c>
      <c r="AH27" s="207">
        <f t="shared" si="27"/>
        <v>-9.5384615384615387E-2</v>
      </c>
      <c r="AI27" s="207">
        <f t="shared" si="27"/>
        <v>-0.1746987951807229</v>
      </c>
      <c r="AJ27" s="207">
        <f t="shared" si="27"/>
        <v>0.18524332810047095</v>
      </c>
      <c r="AK27" s="207">
        <f t="shared" si="27"/>
        <v>1.1834319526627219E-3</v>
      </c>
      <c r="AL27" s="207">
        <f t="shared" si="27"/>
        <v>-0.16168327796234774</v>
      </c>
      <c r="AM27" s="207">
        <f t="shared" si="27"/>
        <v>5.631868131868132E-2</v>
      </c>
      <c r="AN27" s="207">
        <f t="shared" si="27"/>
        <v>-0.13967861557478367</v>
      </c>
      <c r="AO27" s="207">
        <f t="shared" si="27"/>
        <v>-0.44269870609981515</v>
      </c>
      <c r="AP27" s="239"/>
      <c r="AQ27" s="95">
        <f t="shared" si="28"/>
        <v>453</v>
      </c>
      <c r="AR27" s="72">
        <f t="shared" si="29"/>
        <v>119</v>
      </c>
      <c r="AS27" s="73">
        <f t="shared" si="30"/>
        <v>-226</v>
      </c>
      <c r="AT27" s="73">
        <f t="shared" si="30"/>
        <v>113</v>
      </c>
      <c r="AU27" s="73">
        <f t="shared" si="30"/>
        <v>-249</v>
      </c>
      <c r="AV27" s="73">
        <f t="shared" si="30"/>
        <v>-62</v>
      </c>
      <c r="AW27" s="73">
        <f t="shared" si="30"/>
        <v>-145</v>
      </c>
      <c r="AX27" s="73">
        <f t="shared" si="30"/>
        <v>118</v>
      </c>
      <c r="AY27" s="73">
        <f t="shared" si="30"/>
        <v>1</v>
      </c>
      <c r="AZ27" s="73">
        <f t="shared" si="30"/>
        <v>-146</v>
      </c>
      <c r="BA27" s="73">
        <f t="shared" si="30"/>
        <v>41</v>
      </c>
      <c r="BB27" s="73">
        <f t="shared" si="30"/>
        <v>-113</v>
      </c>
      <c r="BC27" s="73">
        <f t="shared" si="30"/>
        <v>-479</v>
      </c>
      <c r="BD27" s="96"/>
      <c r="BE27" s="71">
        <f>IF(ISERROR(GETPIVOTDATA("VALUE",'CSS WK pvt'!$J$2,"DT_FILE",BE$8,"COMMODITY",BE$6,"TRIM_CAT",TRIM(B27),"TRIM_LINE",A23))=TRUE,0,GETPIVOTDATA("VALUE",'CSS WK pvt'!$J$2,"DT_FILE",BE$8,"COMMODITY",BE$6,"TRIM_CAT",TRIM(B27),"TRIM_LINE",A23))</f>
        <v>553</v>
      </c>
    </row>
    <row r="28" spans="1:57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279">
        <v>88</v>
      </c>
      <c r="AB28" s="94">
        <v>58</v>
      </c>
      <c r="AC28" s="207">
        <f t="shared" si="25"/>
        <v>0.8771929824561403</v>
      </c>
      <c r="AD28" s="207">
        <f t="shared" si="26"/>
        <v>0.18181818181818182</v>
      </c>
      <c r="AE28" s="207">
        <f t="shared" si="27"/>
        <v>-0.1111111111111111</v>
      </c>
      <c r="AF28" s="207">
        <f t="shared" si="27"/>
        <v>0.27692307692307694</v>
      </c>
      <c r="AG28" s="207">
        <f t="shared" si="27"/>
        <v>-0.35087719298245612</v>
      </c>
      <c r="AH28" s="207">
        <f t="shared" si="27"/>
        <v>0.20833333333333334</v>
      </c>
      <c r="AI28" s="207">
        <f t="shared" si="27"/>
        <v>-0.24731182795698925</v>
      </c>
      <c r="AJ28" s="207">
        <f t="shared" si="27"/>
        <v>8.1081081081081086E-2</v>
      </c>
      <c r="AK28" s="207">
        <f t="shared" si="27"/>
        <v>0.30666666666666664</v>
      </c>
      <c r="AL28" s="207">
        <f t="shared" si="27"/>
        <v>-0.10256410256410256</v>
      </c>
      <c r="AM28" s="207">
        <f t="shared" si="27"/>
        <v>0.46153846153846156</v>
      </c>
      <c r="AN28" s="207">
        <f t="shared" si="27"/>
        <v>0.40277777777777779</v>
      </c>
      <c r="AO28" s="207">
        <f t="shared" si="27"/>
        <v>-0.17757009345794392</v>
      </c>
      <c r="AP28" s="239"/>
      <c r="AQ28" s="95">
        <f t="shared" si="28"/>
        <v>50</v>
      </c>
      <c r="AR28" s="72">
        <f t="shared" si="29"/>
        <v>16</v>
      </c>
      <c r="AS28" s="73">
        <f t="shared" si="30"/>
        <v>-11</v>
      </c>
      <c r="AT28" s="73">
        <f t="shared" si="30"/>
        <v>18</v>
      </c>
      <c r="AU28" s="73">
        <f t="shared" si="30"/>
        <v>-40</v>
      </c>
      <c r="AV28" s="73">
        <f t="shared" si="30"/>
        <v>15</v>
      </c>
      <c r="AW28" s="73">
        <f t="shared" si="30"/>
        <v>-23</v>
      </c>
      <c r="AX28" s="73">
        <f t="shared" si="30"/>
        <v>6</v>
      </c>
      <c r="AY28" s="73">
        <f t="shared" si="30"/>
        <v>23</v>
      </c>
      <c r="AZ28" s="73">
        <f t="shared" si="30"/>
        <v>-12</v>
      </c>
      <c r="BA28" s="73">
        <f t="shared" si="30"/>
        <v>36</v>
      </c>
      <c r="BB28" s="73">
        <f t="shared" si="30"/>
        <v>29</v>
      </c>
      <c r="BC28" s="73">
        <f t="shared" si="30"/>
        <v>-19</v>
      </c>
      <c r="BD28" s="96"/>
      <c r="BE28" s="71">
        <f>IF(ISERROR(GETPIVOTDATA("VALUE",'CSS WK pvt'!$J$2,"DT_FILE",BE$8,"COMMODITY",BE$6,"TRIM_CAT",TRIM(B28),"TRIM_LINE",A23))=TRUE,0,GETPIVOTDATA("VALUE",'CSS WK pvt'!$J$2,"DT_FILE",BE$8,"COMMODITY",BE$6,"TRIM_CAT",TRIM(B28),"TRIM_LINE",A23))</f>
        <v>58</v>
      </c>
    </row>
    <row r="29" spans="1:57" s="83" customFormat="1" x14ac:dyDescent="0.35">
      <c r="A29" s="174"/>
      <c r="B29" s="67" t="s">
        <v>35</v>
      </c>
      <c r="C29" s="158">
        <f t="shared" ref="C29:O29" si="31">SUM(C24:C28)</f>
        <v>38630</v>
      </c>
      <c r="D29" s="159">
        <f t="shared" si="31"/>
        <v>43505</v>
      </c>
      <c r="E29" s="159">
        <f t="shared" si="31"/>
        <v>39505</v>
      </c>
      <c r="F29" s="159">
        <f t="shared" si="31"/>
        <v>35500</v>
      </c>
      <c r="G29" s="159">
        <f t="shared" si="31"/>
        <v>45697</v>
      </c>
      <c r="H29" s="159">
        <f t="shared" si="31"/>
        <v>45317</v>
      </c>
      <c r="I29" s="159">
        <f t="shared" si="31"/>
        <v>50511</v>
      </c>
      <c r="J29" s="159">
        <f t="shared" si="31"/>
        <v>44524</v>
      </c>
      <c r="K29" s="159">
        <f t="shared" si="31"/>
        <v>48617</v>
      </c>
      <c r="L29" s="159">
        <f t="shared" si="31"/>
        <v>43305</v>
      </c>
      <c r="M29" s="159">
        <f t="shared" si="31"/>
        <v>38792</v>
      </c>
      <c r="N29" s="160">
        <f t="shared" si="31"/>
        <v>47188</v>
      </c>
      <c r="O29" s="158">
        <f t="shared" si="31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280">
        <v>32724</v>
      </c>
      <c r="AB29" s="160">
        <v>30781</v>
      </c>
      <c r="AC29" s="240">
        <f t="shared" si="25"/>
        <v>0.22252135645871085</v>
      </c>
      <c r="AD29" s="241">
        <f t="shared" si="26"/>
        <v>-5.6798069187449715E-2</v>
      </c>
      <c r="AE29" s="242">
        <f t="shared" si="27"/>
        <v>-0.15243640045563853</v>
      </c>
      <c r="AF29" s="242">
        <f t="shared" si="27"/>
        <v>8.8169014084507044E-2</v>
      </c>
      <c r="AG29" s="242">
        <f t="shared" si="27"/>
        <v>-0.2425104492636278</v>
      </c>
      <c r="AH29" s="242">
        <f t="shared" si="27"/>
        <v>-8.7119623982170047E-2</v>
      </c>
      <c r="AI29" s="242">
        <f t="shared" si="27"/>
        <v>-9.0752509354398048E-2</v>
      </c>
      <c r="AJ29" s="242">
        <f t="shared" si="27"/>
        <v>-4.6626538496091996E-2</v>
      </c>
      <c r="AK29" s="242">
        <f t="shared" si="27"/>
        <v>-0.18896682230495507</v>
      </c>
      <c r="AL29" s="242">
        <f t="shared" si="27"/>
        <v>-3.2490474541046067E-2</v>
      </c>
      <c r="AM29" s="242">
        <f t="shared" si="27"/>
        <v>-0.17627345844504022</v>
      </c>
      <c r="AN29" s="242">
        <f t="shared" si="27"/>
        <v>-0.21363482241247775</v>
      </c>
      <c r="AO29" s="242">
        <f t="shared" si="27"/>
        <v>-0.30707661034176087</v>
      </c>
      <c r="AP29" s="243"/>
      <c r="AQ29" s="97">
        <f t="shared" ref="AQ29:BE29" si="32">SUM(AQ24:AQ28)</f>
        <v>8596</v>
      </c>
      <c r="AR29" s="161">
        <f t="shared" si="32"/>
        <v>-2471</v>
      </c>
      <c r="AS29" s="162">
        <f t="shared" si="32"/>
        <v>-6022</v>
      </c>
      <c r="AT29" s="162">
        <f t="shared" si="32"/>
        <v>3130</v>
      </c>
      <c r="AU29" s="162">
        <f t="shared" ref="AU29:AV29" si="33">SUM(AU24:AU28)</f>
        <v>-11082</v>
      </c>
      <c r="AV29" s="162">
        <f t="shared" si="33"/>
        <v>-3948</v>
      </c>
      <c r="AW29" s="162">
        <f t="shared" ref="AW29:AX29" si="34">SUM(AW24:AW28)</f>
        <v>-4584</v>
      </c>
      <c r="AX29" s="162">
        <f t="shared" si="34"/>
        <v>-2076</v>
      </c>
      <c r="AY29" s="162">
        <f t="shared" ref="AY29:AZ29" si="35">SUM(AY24:AY28)</f>
        <v>-9187</v>
      </c>
      <c r="AZ29" s="162">
        <f t="shared" si="35"/>
        <v>-1407</v>
      </c>
      <c r="BA29" s="162">
        <f t="shared" ref="BA29:BB29" si="36">SUM(BA24:BA28)</f>
        <v>-6838</v>
      </c>
      <c r="BB29" s="162">
        <f t="shared" si="36"/>
        <v>-10081</v>
      </c>
      <c r="BC29" s="162">
        <f t="shared" ref="BC29" si="37">SUM(BC24:BC28)</f>
        <v>-14502</v>
      </c>
      <c r="BD29" s="163"/>
      <c r="BE29" s="97">
        <f t="shared" si="32"/>
        <v>30781</v>
      </c>
    </row>
    <row r="30" spans="1:57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101"/>
      <c r="AC30" s="244"/>
      <c r="AD30" s="245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7"/>
      <c r="AQ30" s="102"/>
      <c r="AR30" s="103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  <c r="BE30" s="102"/>
    </row>
    <row r="31" spans="1:57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279">
        <v>11353</v>
      </c>
      <c r="AB31" s="94">
        <v>10971</v>
      </c>
      <c r="AC31" s="207">
        <f t="shared" ref="AC31:AC36" si="38">IF(ISERROR((O31-C31)/C31)=TRUE,0,(O31-C31)/C31)</f>
        <v>0.54717486387574754</v>
      </c>
      <c r="AD31" s="207">
        <f t="shared" ref="AD31:AD36" si="39">IF(ISERROR((P31-D31)/D31)=TRUE,0,(P31-D31)/D31)</f>
        <v>0.50103229003220739</v>
      </c>
      <c r="AE31" s="207">
        <f t="shared" ref="AE31:AO36" si="40">IF(ISERROR((Q31-E31)/E31)=TRUE,0,(Q31-E31)/E31)</f>
        <v>0.17219917012448133</v>
      </c>
      <c r="AF31" s="207">
        <f t="shared" si="40"/>
        <v>5.7663916630481982E-2</v>
      </c>
      <c r="AG31" s="207">
        <f t="shared" si="40"/>
        <v>0.14191775444106389</v>
      </c>
      <c r="AH31" s="207">
        <f t="shared" si="40"/>
        <v>-5.6607034828450434E-2</v>
      </c>
      <c r="AI31" s="207">
        <f t="shared" si="40"/>
        <v>6.5568724026473763E-2</v>
      </c>
      <c r="AJ31" s="207">
        <f t="shared" si="40"/>
        <v>-1.1872031992002E-2</v>
      </c>
      <c r="AK31" s="207">
        <f t="shared" si="40"/>
        <v>-0.12073732718894009</v>
      </c>
      <c r="AL31" s="207">
        <f t="shared" si="40"/>
        <v>-0.18794815223386652</v>
      </c>
      <c r="AM31" s="207">
        <f t="shared" si="40"/>
        <v>-0.29583275066424275</v>
      </c>
      <c r="AN31" s="207">
        <f t="shared" si="40"/>
        <v>-0.24122840111672827</v>
      </c>
      <c r="AO31" s="207">
        <f t="shared" si="40"/>
        <v>-0.34500663474297583</v>
      </c>
      <c r="AP31" s="239"/>
      <c r="AQ31" s="95">
        <f t="shared" ref="AQ31:AQ35" si="41">O31-C31</f>
        <v>6130</v>
      </c>
      <c r="AR31" s="72">
        <f t="shared" ref="AR31:AR35" si="42">P31-D31</f>
        <v>6067</v>
      </c>
      <c r="AS31" s="73">
        <f t="shared" ref="AS31:BC35" si="43">Q31-E31</f>
        <v>2158</v>
      </c>
      <c r="AT31" s="73">
        <f t="shared" si="43"/>
        <v>664</v>
      </c>
      <c r="AU31" s="73">
        <f t="shared" si="43"/>
        <v>1446</v>
      </c>
      <c r="AV31" s="73">
        <f t="shared" si="43"/>
        <v>-655</v>
      </c>
      <c r="AW31" s="73">
        <f t="shared" si="43"/>
        <v>852</v>
      </c>
      <c r="AX31" s="73">
        <f t="shared" si="43"/>
        <v>-190</v>
      </c>
      <c r="AY31" s="73">
        <f t="shared" si="43"/>
        <v>-1965</v>
      </c>
      <c r="AZ31" s="73">
        <f t="shared" si="43"/>
        <v>-2726</v>
      </c>
      <c r="BA31" s="73">
        <f t="shared" si="43"/>
        <v>-4231</v>
      </c>
      <c r="BB31" s="73">
        <f t="shared" si="43"/>
        <v>-3197</v>
      </c>
      <c r="BC31" s="73">
        <f t="shared" si="43"/>
        <v>-5980</v>
      </c>
      <c r="BD31" s="96"/>
      <c r="BE31" s="71">
        <f>IF(ISERROR(GETPIVOTDATA("VALUE",'CSS WK pvt'!$J$2,"DT_FILE",BE$8,"COMMODITY",BE$6,"TRIM_CAT",TRIM(B31),"TRIM_LINE",A30))=TRUE,0,GETPIVOTDATA("VALUE",'CSS WK pvt'!$J$2,"DT_FILE",BE$8,"COMMODITY",BE$6,"TRIM_CAT",TRIM(B31),"TRIM_LINE",A30))</f>
        <v>10971</v>
      </c>
    </row>
    <row r="32" spans="1:57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279">
        <v>1393</v>
      </c>
      <c r="AB32" s="94">
        <v>1282</v>
      </c>
      <c r="AC32" s="207">
        <f t="shared" si="38"/>
        <v>0.14036016949152541</v>
      </c>
      <c r="AD32" s="207">
        <f t="shared" si="39"/>
        <v>-4.214963119072708E-2</v>
      </c>
      <c r="AE32" s="207">
        <f t="shared" si="40"/>
        <v>-0.11806699615595827</v>
      </c>
      <c r="AF32" s="207">
        <f t="shared" si="40"/>
        <v>-0.13937918441874619</v>
      </c>
      <c r="AG32" s="207">
        <f t="shared" si="40"/>
        <v>-0.10662020905923345</v>
      </c>
      <c r="AH32" s="207">
        <f t="shared" si="40"/>
        <v>-0.1859452736318408</v>
      </c>
      <c r="AI32" s="207">
        <f t="shared" si="40"/>
        <v>-0.1430817610062893</v>
      </c>
      <c r="AJ32" s="207">
        <f t="shared" si="40"/>
        <v>-0.30162601626016261</v>
      </c>
      <c r="AK32" s="207">
        <f t="shared" si="40"/>
        <v>-0.33175762784701335</v>
      </c>
      <c r="AL32" s="207">
        <f t="shared" si="40"/>
        <v>-0.40885539331135184</v>
      </c>
      <c r="AM32" s="207">
        <f t="shared" si="40"/>
        <v>-0.44669299111549854</v>
      </c>
      <c r="AN32" s="207">
        <f t="shared" si="40"/>
        <v>-0.38473439917483238</v>
      </c>
      <c r="AO32" s="207">
        <f t="shared" si="40"/>
        <v>-0.35299581978634464</v>
      </c>
      <c r="AP32" s="239"/>
      <c r="AQ32" s="95">
        <f t="shared" si="41"/>
        <v>265</v>
      </c>
      <c r="AR32" s="72">
        <f t="shared" si="42"/>
        <v>-80</v>
      </c>
      <c r="AS32" s="73">
        <f t="shared" si="43"/>
        <v>-215</v>
      </c>
      <c r="AT32" s="73">
        <f t="shared" si="43"/>
        <v>-229</v>
      </c>
      <c r="AU32" s="73">
        <f t="shared" si="43"/>
        <v>-153</v>
      </c>
      <c r="AV32" s="73">
        <f t="shared" si="43"/>
        <v>-299</v>
      </c>
      <c r="AW32" s="73">
        <f t="shared" si="43"/>
        <v>-273</v>
      </c>
      <c r="AX32" s="73">
        <f t="shared" si="43"/>
        <v>-742</v>
      </c>
      <c r="AY32" s="73">
        <f t="shared" si="43"/>
        <v>-772</v>
      </c>
      <c r="AZ32" s="73">
        <f t="shared" si="43"/>
        <v>-868</v>
      </c>
      <c r="BA32" s="73">
        <f t="shared" si="43"/>
        <v>-905</v>
      </c>
      <c r="BB32" s="73">
        <f t="shared" si="43"/>
        <v>-746</v>
      </c>
      <c r="BC32" s="73">
        <f t="shared" si="43"/>
        <v>-760</v>
      </c>
      <c r="BD32" s="96"/>
      <c r="BE32" s="71">
        <f>IF(ISERROR(GETPIVOTDATA("VALUE",'CSS WK pvt'!$J$2,"DT_FILE",BE$8,"COMMODITY",BE$6,"TRIM_CAT",TRIM(B32),"TRIM_LINE",A30))=TRUE,0,GETPIVOTDATA("VALUE",'CSS WK pvt'!$J$2,"DT_FILE",BE$8,"COMMODITY",BE$6,"TRIM_CAT",TRIM(B32),"TRIM_LINE",A30))</f>
        <v>1282</v>
      </c>
    </row>
    <row r="33" spans="1:57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279">
        <v>1135</v>
      </c>
      <c r="AB33" s="94">
        <v>1279</v>
      </c>
      <c r="AC33" s="207">
        <f t="shared" si="38"/>
        <v>0.25270964061608669</v>
      </c>
      <c r="AD33" s="207">
        <f t="shared" si="39"/>
        <v>0.96592317224287483</v>
      </c>
      <c r="AE33" s="207">
        <f t="shared" si="40"/>
        <v>-8.8730239673635899E-2</v>
      </c>
      <c r="AF33" s="207">
        <f t="shared" si="40"/>
        <v>-0.18658536585365854</v>
      </c>
      <c r="AG33" s="207">
        <f t="shared" si="40"/>
        <v>-0.17328042328042328</v>
      </c>
      <c r="AH33" s="207">
        <f t="shared" si="40"/>
        <v>-0.34673659673659674</v>
      </c>
      <c r="AI33" s="207">
        <f t="shared" si="40"/>
        <v>-0.32320916905444125</v>
      </c>
      <c r="AJ33" s="207">
        <f t="shared" si="40"/>
        <v>-0.2910958904109589</v>
      </c>
      <c r="AK33" s="207">
        <f t="shared" si="40"/>
        <v>-0.11045481393975191</v>
      </c>
      <c r="AL33" s="207">
        <f t="shared" si="40"/>
        <v>-0.16125356125356125</v>
      </c>
      <c r="AM33" s="207">
        <f t="shared" si="40"/>
        <v>-0.39886187273667872</v>
      </c>
      <c r="AN33" s="207">
        <f t="shared" si="40"/>
        <v>-0.24548969072164947</v>
      </c>
      <c r="AO33" s="207">
        <f t="shared" si="40"/>
        <v>-0.4831511839708561</v>
      </c>
      <c r="AP33" s="239"/>
      <c r="AQ33" s="95">
        <f t="shared" si="41"/>
        <v>443</v>
      </c>
      <c r="AR33" s="72">
        <f t="shared" si="42"/>
        <v>1559</v>
      </c>
      <c r="AS33" s="73">
        <f t="shared" si="43"/>
        <v>-174</v>
      </c>
      <c r="AT33" s="73">
        <f t="shared" si="43"/>
        <v>-306</v>
      </c>
      <c r="AU33" s="73">
        <f t="shared" si="43"/>
        <v>-262</v>
      </c>
      <c r="AV33" s="73">
        <f t="shared" si="43"/>
        <v>-595</v>
      </c>
      <c r="AW33" s="73">
        <f t="shared" si="43"/>
        <v>-564</v>
      </c>
      <c r="AX33" s="73">
        <f t="shared" si="43"/>
        <v>-510</v>
      </c>
      <c r="AY33" s="73">
        <f t="shared" si="43"/>
        <v>-187</v>
      </c>
      <c r="AZ33" s="73">
        <f t="shared" si="43"/>
        <v>-283</v>
      </c>
      <c r="BA33" s="73">
        <f t="shared" si="43"/>
        <v>-771</v>
      </c>
      <c r="BB33" s="73">
        <f t="shared" si="43"/>
        <v>-381</v>
      </c>
      <c r="BC33" s="73">
        <f t="shared" si="43"/>
        <v>-1061</v>
      </c>
      <c r="BD33" s="96"/>
      <c r="BE33" s="71">
        <f>IF(ISERROR(GETPIVOTDATA("VALUE",'CSS WK pvt'!$J$2,"DT_FILE",BE$8,"COMMODITY",BE$6,"TRIM_CAT",TRIM(B33),"TRIM_LINE",A30))=TRUE,0,GETPIVOTDATA("VALUE",'CSS WK pvt'!$J$2,"DT_FILE",BE$8,"COMMODITY",BE$6,"TRIM_CAT",TRIM(B33),"TRIM_LINE",A30))</f>
        <v>1279</v>
      </c>
    </row>
    <row r="34" spans="1:57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279">
        <v>139</v>
      </c>
      <c r="AB34" s="94">
        <v>161</v>
      </c>
      <c r="AC34" s="207">
        <f t="shared" si="38"/>
        <v>0.1078838174273859</v>
      </c>
      <c r="AD34" s="207">
        <f t="shared" si="39"/>
        <v>1.3037383177570094</v>
      </c>
      <c r="AE34" s="207">
        <f t="shared" si="40"/>
        <v>0.16666666666666666</v>
      </c>
      <c r="AF34" s="207">
        <f t="shared" si="40"/>
        <v>-6.3725490196078427E-2</v>
      </c>
      <c r="AG34" s="207">
        <f t="shared" si="40"/>
        <v>-0.11650485436893204</v>
      </c>
      <c r="AH34" s="207">
        <f t="shared" si="40"/>
        <v>-0.30416666666666664</v>
      </c>
      <c r="AI34" s="207">
        <f t="shared" si="40"/>
        <v>-0.39344262295081966</v>
      </c>
      <c r="AJ34" s="207">
        <f t="shared" si="40"/>
        <v>-0.26785714285714285</v>
      </c>
      <c r="AK34" s="207">
        <f t="shared" si="40"/>
        <v>-0.14163090128755365</v>
      </c>
      <c r="AL34" s="207">
        <f t="shared" si="40"/>
        <v>-3.1531531531531529E-2</v>
      </c>
      <c r="AM34" s="207">
        <f t="shared" si="40"/>
        <v>-0.390625</v>
      </c>
      <c r="AN34" s="207">
        <f t="shared" si="40"/>
        <v>0</v>
      </c>
      <c r="AO34" s="207">
        <f t="shared" si="40"/>
        <v>-0.47940074906367042</v>
      </c>
      <c r="AP34" s="239"/>
      <c r="AQ34" s="95">
        <f t="shared" si="41"/>
        <v>26</v>
      </c>
      <c r="AR34" s="72">
        <f t="shared" si="42"/>
        <v>279</v>
      </c>
      <c r="AS34" s="73">
        <f t="shared" si="43"/>
        <v>41</v>
      </c>
      <c r="AT34" s="73">
        <f t="shared" si="43"/>
        <v>-13</v>
      </c>
      <c r="AU34" s="73">
        <f t="shared" si="43"/>
        <v>-24</v>
      </c>
      <c r="AV34" s="73">
        <f t="shared" si="43"/>
        <v>-73</v>
      </c>
      <c r="AW34" s="73">
        <f t="shared" si="43"/>
        <v>-96</v>
      </c>
      <c r="AX34" s="73">
        <f t="shared" si="43"/>
        <v>-60</v>
      </c>
      <c r="AY34" s="73">
        <f t="shared" si="43"/>
        <v>-33</v>
      </c>
      <c r="AZ34" s="73">
        <f t="shared" si="43"/>
        <v>-7</v>
      </c>
      <c r="BA34" s="73">
        <f t="shared" si="43"/>
        <v>-100</v>
      </c>
      <c r="BB34" s="73">
        <f t="shared" si="43"/>
        <v>0</v>
      </c>
      <c r="BC34" s="73">
        <f t="shared" si="43"/>
        <v>-128</v>
      </c>
      <c r="BD34" s="96"/>
      <c r="BE34" s="71">
        <f>IF(ISERROR(GETPIVOTDATA("VALUE",'CSS WK pvt'!$J$2,"DT_FILE",BE$8,"COMMODITY",BE$6,"TRIM_CAT",TRIM(B34),"TRIM_LINE",A30))=TRUE,0,GETPIVOTDATA("VALUE",'CSS WK pvt'!$J$2,"DT_FILE",BE$8,"COMMODITY",BE$6,"TRIM_CAT",TRIM(B34),"TRIM_LINE",A30))</f>
        <v>161</v>
      </c>
    </row>
    <row r="35" spans="1:57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279">
        <v>13</v>
      </c>
      <c r="AB35" s="94">
        <v>13</v>
      </c>
      <c r="AC35" s="207">
        <f t="shared" si="38"/>
        <v>6.6666666666666666E-2</v>
      </c>
      <c r="AD35" s="207">
        <f t="shared" si="39"/>
        <v>1.2857142857142858</v>
      </c>
      <c r="AE35" s="207">
        <f t="shared" si="40"/>
        <v>1</v>
      </c>
      <c r="AF35" s="207">
        <f t="shared" si="40"/>
        <v>0.35714285714285715</v>
      </c>
      <c r="AG35" s="207">
        <f t="shared" si="40"/>
        <v>0.6</v>
      </c>
      <c r="AH35" s="207">
        <f t="shared" si="40"/>
        <v>-0.29411764705882354</v>
      </c>
      <c r="AI35" s="207">
        <f t="shared" si="40"/>
        <v>-0.54545454545454541</v>
      </c>
      <c r="AJ35" s="207">
        <f t="shared" si="40"/>
        <v>-0.25</v>
      </c>
      <c r="AK35" s="207">
        <f t="shared" si="40"/>
        <v>0.21428571428571427</v>
      </c>
      <c r="AL35" s="207">
        <f t="shared" si="40"/>
        <v>0.30769230769230771</v>
      </c>
      <c r="AM35" s="207">
        <f t="shared" si="40"/>
        <v>-0.4</v>
      </c>
      <c r="AN35" s="207">
        <f t="shared" si="40"/>
        <v>0.18181818181818182</v>
      </c>
      <c r="AO35" s="207">
        <f t="shared" si="40"/>
        <v>-0.1875</v>
      </c>
      <c r="AP35" s="239"/>
      <c r="AQ35" s="95">
        <f t="shared" si="41"/>
        <v>1</v>
      </c>
      <c r="AR35" s="72">
        <f t="shared" si="42"/>
        <v>18</v>
      </c>
      <c r="AS35" s="73">
        <f t="shared" si="43"/>
        <v>12</v>
      </c>
      <c r="AT35" s="73">
        <f t="shared" si="43"/>
        <v>5</v>
      </c>
      <c r="AU35" s="73">
        <f t="shared" si="43"/>
        <v>6</v>
      </c>
      <c r="AV35" s="73">
        <f t="shared" si="43"/>
        <v>-5</v>
      </c>
      <c r="AW35" s="73">
        <f t="shared" si="43"/>
        <v>-6</v>
      </c>
      <c r="AX35" s="73">
        <f t="shared" si="43"/>
        <v>-5</v>
      </c>
      <c r="AY35" s="73">
        <f t="shared" si="43"/>
        <v>3</v>
      </c>
      <c r="AZ35" s="73">
        <f t="shared" si="43"/>
        <v>4</v>
      </c>
      <c r="BA35" s="73">
        <f t="shared" si="43"/>
        <v>-12</v>
      </c>
      <c r="BB35" s="73">
        <f t="shared" si="43"/>
        <v>2</v>
      </c>
      <c r="BC35" s="73">
        <f t="shared" si="43"/>
        <v>-3</v>
      </c>
      <c r="BD35" s="96"/>
      <c r="BE35" s="71">
        <f>IF(ISERROR(GETPIVOTDATA("VALUE",'CSS WK pvt'!$J$2,"DT_FILE",BE$8,"COMMODITY",BE$6,"TRIM_CAT",TRIM(B35),"TRIM_LINE",A30))=TRUE,0,GETPIVOTDATA("VALUE",'CSS WK pvt'!$J$2,"DT_FILE",BE$8,"COMMODITY",BE$6,"TRIM_CAT",TRIM(B35),"TRIM_LINE",A30))</f>
        <v>13</v>
      </c>
    </row>
    <row r="36" spans="1:57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E36" si="44">SUM(D31:D35)</f>
        <v>15849</v>
      </c>
      <c r="E36" s="159">
        <f t="shared" si="44"/>
        <v>16572</v>
      </c>
      <c r="F36" s="159">
        <f t="shared" si="44"/>
        <v>15016</v>
      </c>
      <c r="G36" s="159">
        <f t="shared" si="44"/>
        <v>13352</v>
      </c>
      <c r="H36" s="159">
        <f t="shared" si="44"/>
        <v>15152</v>
      </c>
      <c r="I36" s="159">
        <f t="shared" si="44"/>
        <v>16902</v>
      </c>
      <c r="J36" s="159">
        <f t="shared" si="44"/>
        <v>20460</v>
      </c>
      <c r="K36" s="159">
        <f t="shared" si="44"/>
        <v>20542</v>
      </c>
      <c r="L36" s="159">
        <f t="shared" si="44"/>
        <v>18617</v>
      </c>
      <c r="M36" s="159">
        <f t="shared" si="44"/>
        <v>18547</v>
      </c>
      <c r="N36" s="160">
        <f t="shared" si="44"/>
        <v>16931</v>
      </c>
      <c r="O36" s="158">
        <f t="shared" si="44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280">
        <v>14033</v>
      </c>
      <c r="AB36" s="160">
        <v>13706</v>
      </c>
      <c r="AC36" s="240">
        <f t="shared" si="38"/>
        <v>0.454635761589404</v>
      </c>
      <c r="AD36" s="241">
        <f t="shared" si="39"/>
        <v>0.49485771972995141</v>
      </c>
      <c r="AE36" s="242">
        <f t="shared" si="40"/>
        <v>0.10994448467294231</v>
      </c>
      <c r="AF36" s="242">
        <f t="shared" si="40"/>
        <v>8.0580713905167821E-3</v>
      </c>
      <c r="AG36" s="242">
        <f t="shared" si="40"/>
        <v>7.5868783702816064E-2</v>
      </c>
      <c r="AH36" s="242">
        <f t="shared" si="40"/>
        <v>-0.10737856388595565</v>
      </c>
      <c r="AI36" s="242">
        <f t="shared" si="40"/>
        <v>-5.1473198438054665E-3</v>
      </c>
      <c r="AJ36" s="242">
        <f t="shared" si="40"/>
        <v>-7.3655913978494622E-2</v>
      </c>
      <c r="AK36" s="242">
        <f t="shared" si="40"/>
        <v>-0.14380294031739851</v>
      </c>
      <c r="AL36" s="242">
        <f t="shared" si="40"/>
        <v>-0.20841166675619058</v>
      </c>
      <c r="AM36" s="242">
        <f t="shared" si="40"/>
        <v>-0.3245268776621556</v>
      </c>
      <c r="AN36" s="242">
        <f t="shared" si="40"/>
        <v>-0.25527139566475693</v>
      </c>
      <c r="AO36" s="242">
        <f t="shared" si="40"/>
        <v>-0.36111996357842019</v>
      </c>
      <c r="AP36" s="243"/>
      <c r="AQ36" s="97">
        <f>SUM(AQ31:AQ35)</f>
        <v>6865</v>
      </c>
      <c r="AR36" s="161">
        <f t="shared" si="44"/>
        <v>7843</v>
      </c>
      <c r="AS36" s="162">
        <f t="shared" si="44"/>
        <v>1822</v>
      </c>
      <c r="AT36" s="162">
        <f t="shared" si="44"/>
        <v>121</v>
      </c>
      <c r="AU36" s="162">
        <f t="shared" ref="AU36:AV36" si="45">SUM(AU31:AU35)</f>
        <v>1013</v>
      </c>
      <c r="AV36" s="162">
        <f t="shared" si="45"/>
        <v>-1627</v>
      </c>
      <c r="AW36" s="162">
        <f t="shared" ref="AW36:AX36" si="46">SUM(AW31:AW35)</f>
        <v>-87</v>
      </c>
      <c r="AX36" s="162">
        <f t="shared" si="46"/>
        <v>-1507</v>
      </c>
      <c r="AY36" s="162">
        <f t="shared" ref="AY36:AZ36" si="47">SUM(AY31:AY35)</f>
        <v>-2954</v>
      </c>
      <c r="AZ36" s="162">
        <f t="shared" si="47"/>
        <v>-3880</v>
      </c>
      <c r="BA36" s="162">
        <f t="shared" ref="BA36:BB36" si="48">SUM(BA31:BA35)</f>
        <v>-6019</v>
      </c>
      <c r="BB36" s="162">
        <f t="shared" si="48"/>
        <v>-4322</v>
      </c>
      <c r="BC36" s="162">
        <f t="shared" ref="BC36" si="49">SUM(BC31:BC35)</f>
        <v>-7932</v>
      </c>
      <c r="BD36" s="163"/>
      <c r="BE36" s="97">
        <f t="shared" si="44"/>
        <v>13706</v>
      </c>
    </row>
    <row r="37" spans="1:57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101"/>
      <c r="AC37" s="244"/>
      <c r="AD37" s="245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7"/>
      <c r="AQ37" s="102"/>
      <c r="AR37" s="103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  <c r="BE37" s="102"/>
    </row>
    <row r="38" spans="1:57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279">
        <v>43044</v>
      </c>
      <c r="AB38" s="94">
        <v>43933</v>
      </c>
      <c r="AC38" s="207">
        <f t="shared" ref="AC38:AC43" si="50">IF(ISERROR((O38-C38)/C38)=TRUE,0,(O38-C38)/C38)</f>
        <v>0.50721054800164811</v>
      </c>
      <c r="AD38" s="207">
        <f t="shared" ref="AD38:AD43" si="51">IF(ISERROR((P38-D38)/D38)=TRUE,0,(P38-D38)/D38)</f>
        <v>0.78805483361361672</v>
      </c>
      <c r="AE38" s="207">
        <f t="shared" ref="AE38:AO43" si="52">IF(ISERROR((Q38-E38)/E38)=TRUE,0,(Q38-E38)/E38)</f>
        <v>1.0167807690327895</v>
      </c>
      <c r="AF38" s="207">
        <f t="shared" si="52"/>
        <v>0.91937702662867249</v>
      </c>
      <c r="AG38" s="207">
        <f t="shared" si="52"/>
        <v>0.88679897314375988</v>
      </c>
      <c r="AH38" s="207">
        <f t="shared" si="52"/>
        <v>1.0065079283094882</v>
      </c>
      <c r="AI38" s="207">
        <f t="shared" si="52"/>
        <v>0.98816353956685787</v>
      </c>
      <c r="AJ38" s="207">
        <f t="shared" si="52"/>
        <v>1.0970420084514043</v>
      </c>
      <c r="AK38" s="207">
        <f t="shared" si="52"/>
        <v>0.85422993492407806</v>
      </c>
      <c r="AL38" s="207">
        <f t="shared" si="52"/>
        <v>0.78749093546047866</v>
      </c>
      <c r="AM38" s="207">
        <f t="shared" si="52"/>
        <v>0.59662043569535739</v>
      </c>
      <c r="AN38" s="207">
        <f t="shared" si="52"/>
        <v>0.63134863701578192</v>
      </c>
      <c r="AO38" s="207">
        <f t="shared" si="52"/>
        <v>0.47088572990705302</v>
      </c>
      <c r="AP38" s="239"/>
      <c r="AQ38" s="95">
        <f t="shared" ref="AQ38:AQ42" si="53">O38-C38</f>
        <v>9848</v>
      </c>
      <c r="AR38" s="72">
        <f t="shared" ref="AR38:AR42" si="54">P38-D38</f>
        <v>15464</v>
      </c>
      <c r="AS38" s="73">
        <f t="shared" ref="AS38:BC42" si="55">Q38-E38</f>
        <v>19753</v>
      </c>
      <c r="AT38" s="73">
        <f t="shared" si="55"/>
        <v>18713</v>
      </c>
      <c r="AU38" s="73">
        <f t="shared" si="55"/>
        <v>17963</v>
      </c>
      <c r="AV38" s="73">
        <f t="shared" si="55"/>
        <v>19487</v>
      </c>
      <c r="AW38" s="73">
        <f t="shared" si="55"/>
        <v>19118</v>
      </c>
      <c r="AX38" s="73">
        <f t="shared" si="55"/>
        <v>22067</v>
      </c>
      <c r="AY38" s="73">
        <f t="shared" si="55"/>
        <v>21659</v>
      </c>
      <c r="AZ38" s="73">
        <f t="shared" si="55"/>
        <v>21719</v>
      </c>
      <c r="BA38" s="73">
        <f t="shared" si="55"/>
        <v>17336</v>
      </c>
      <c r="BB38" s="73">
        <f t="shared" si="55"/>
        <v>17602</v>
      </c>
      <c r="BC38" s="73">
        <f t="shared" si="55"/>
        <v>13780</v>
      </c>
      <c r="BD38" s="96"/>
      <c r="BE38" s="71">
        <f>IF(ISERROR(GETPIVOTDATA("VALUE",'CSS WK pvt'!$J$2,"DT_FILE",BE$8,"COMMODITY",BE$6,"TRIM_CAT",TRIM(B38),"TRIM_LINE",A37))=TRUE,0,GETPIVOTDATA("VALUE",'CSS WK pvt'!$J$2,"DT_FILE",BE$8,"COMMODITY",BE$6,"TRIM_CAT",TRIM(B38),"TRIM_LINE",A37))</f>
        <v>43933</v>
      </c>
    </row>
    <row r="39" spans="1:57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279">
        <v>9509</v>
      </c>
      <c r="AB39" s="94">
        <v>9274</v>
      </c>
      <c r="AC39" s="207">
        <f t="shared" si="50"/>
        <v>0.1711304347826087</v>
      </c>
      <c r="AD39" s="207">
        <f t="shared" si="51"/>
        <v>0.20572019297036526</v>
      </c>
      <c r="AE39" s="207">
        <f t="shared" si="52"/>
        <v>0.22354354354354355</v>
      </c>
      <c r="AF39" s="207">
        <f t="shared" si="52"/>
        <v>0.17778302443631214</v>
      </c>
      <c r="AG39" s="207">
        <f t="shared" si="52"/>
        <v>0.19831073043064479</v>
      </c>
      <c r="AH39" s="207">
        <f t="shared" si="52"/>
        <v>0.18139873725109276</v>
      </c>
      <c r="AI39" s="207">
        <f t="shared" si="52"/>
        <v>0.13067084942084942</v>
      </c>
      <c r="AJ39" s="207">
        <f t="shared" si="52"/>
        <v>6.2448450571462234E-2</v>
      </c>
      <c r="AK39" s="207">
        <f t="shared" si="52"/>
        <v>-1.3334733305333893E-2</v>
      </c>
      <c r="AL39" s="207">
        <f t="shared" si="52"/>
        <v>-4.7975264312786751E-2</v>
      </c>
      <c r="AM39" s="207">
        <f t="shared" si="52"/>
        <v>-9.2735408930781679E-2</v>
      </c>
      <c r="AN39" s="207">
        <f t="shared" si="52"/>
        <v>-2.6239359038557838E-2</v>
      </c>
      <c r="AO39" s="207">
        <f t="shared" si="52"/>
        <v>-5.8608058608058608E-2</v>
      </c>
      <c r="AP39" s="239"/>
      <c r="AQ39" s="95">
        <f t="shared" si="53"/>
        <v>1476</v>
      </c>
      <c r="AR39" s="72">
        <f t="shared" si="54"/>
        <v>1791</v>
      </c>
      <c r="AS39" s="73">
        <f t="shared" si="55"/>
        <v>1861</v>
      </c>
      <c r="AT39" s="73">
        <f t="shared" si="55"/>
        <v>1506</v>
      </c>
      <c r="AU39" s="73">
        <f t="shared" si="55"/>
        <v>1667</v>
      </c>
      <c r="AV39" s="73">
        <f t="shared" si="55"/>
        <v>1494</v>
      </c>
      <c r="AW39" s="73">
        <f t="shared" si="55"/>
        <v>1083</v>
      </c>
      <c r="AX39" s="73">
        <f t="shared" si="55"/>
        <v>530</v>
      </c>
      <c r="AY39" s="73">
        <f t="shared" si="55"/>
        <v>-127</v>
      </c>
      <c r="AZ39" s="73">
        <f t="shared" si="55"/>
        <v>-481</v>
      </c>
      <c r="BA39" s="73">
        <f t="shared" si="55"/>
        <v>-974</v>
      </c>
      <c r="BB39" s="73">
        <f t="shared" si="55"/>
        <v>-262</v>
      </c>
      <c r="BC39" s="73">
        <f t="shared" si="55"/>
        <v>-592</v>
      </c>
      <c r="BD39" s="96"/>
      <c r="BE39" s="71">
        <f>IF(ISERROR(GETPIVOTDATA("VALUE",'CSS WK pvt'!$J$2,"DT_FILE",BE$8,"COMMODITY",BE$6,"TRIM_CAT",TRIM(B39),"TRIM_LINE",A37))=TRUE,0,GETPIVOTDATA("VALUE",'CSS WK pvt'!$J$2,"DT_FILE",BE$8,"COMMODITY",BE$6,"TRIM_CAT",TRIM(B39),"TRIM_LINE",A37))</f>
        <v>9274</v>
      </c>
    </row>
    <row r="40" spans="1:57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279">
        <v>3170</v>
      </c>
      <c r="AB40" s="94">
        <v>3165</v>
      </c>
      <c r="AC40" s="207">
        <f t="shared" si="50"/>
        <v>0.56472684085510694</v>
      </c>
      <c r="AD40" s="207">
        <f t="shared" si="51"/>
        <v>1.0095398428731761</v>
      </c>
      <c r="AE40" s="207">
        <f t="shared" si="52"/>
        <v>1.56398891966759</v>
      </c>
      <c r="AF40" s="207">
        <f t="shared" si="52"/>
        <v>1.2557673019057172</v>
      </c>
      <c r="AG40" s="207">
        <f t="shared" si="52"/>
        <v>1.0461613216715258</v>
      </c>
      <c r="AH40" s="207">
        <f t="shared" si="52"/>
        <v>1.0752577319587628</v>
      </c>
      <c r="AI40" s="207">
        <f t="shared" si="52"/>
        <v>0.78131115459882583</v>
      </c>
      <c r="AJ40" s="207">
        <f t="shared" si="52"/>
        <v>0.5149253731343284</v>
      </c>
      <c r="AK40" s="207">
        <f t="shared" si="52"/>
        <v>0.48699551569506727</v>
      </c>
      <c r="AL40" s="207">
        <f t="shared" si="52"/>
        <v>0.54720357941834452</v>
      </c>
      <c r="AM40" s="207">
        <f t="shared" si="52"/>
        <v>0.39883913764510781</v>
      </c>
      <c r="AN40" s="207">
        <f t="shared" si="52"/>
        <v>0.41254834550923936</v>
      </c>
      <c r="AO40" s="207">
        <f t="shared" si="52"/>
        <v>0.20303605313092979</v>
      </c>
      <c r="AP40" s="239"/>
      <c r="AQ40" s="95">
        <f t="shared" si="53"/>
        <v>951</v>
      </c>
      <c r="AR40" s="72">
        <f t="shared" si="54"/>
        <v>1799</v>
      </c>
      <c r="AS40" s="73">
        <f t="shared" si="55"/>
        <v>2823</v>
      </c>
      <c r="AT40" s="73">
        <f t="shared" si="55"/>
        <v>2504</v>
      </c>
      <c r="AU40" s="73">
        <f t="shared" si="55"/>
        <v>2153</v>
      </c>
      <c r="AV40" s="73">
        <f t="shared" si="55"/>
        <v>2086</v>
      </c>
      <c r="AW40" s="73">
        <f t="shared" si="55"/>
        <v>1597</v>
      </c>
      <c r="AX40" s="73">
        <f t="shared" si="55"/>
        <v>1104</v>
      </c>
      <c r="AY40" s="73">
        <f t="shared" si="55"/>
        <v>1086</v>
      </c>
      <c r="AZ40" s="73">
        <f t="shared" si="55"/>
        <v>1223</v>
      </c>
      <c r="BA40" s="73">
        <f t="shared" si="55"/>
        <v>962</v>
      </c>
      <c r="BB40" s="73">
        <f t="shared" si="55"/>
        <v>960</v>
      </c>
      <c r="BC40" s="73">
        <f t="shared" si="55"/>
        <v>535</v>
      </c>
      <c r="BD40" s="96"/>
      <c r="BE40" s="71">
        <f>IF(ISERROR(GETPIVOTDATA("VALUE",'CSS WK pvt'!$J$2,"DT_FILE",BE$8,"COMMODITY",BE$6,"TRIM_CAT",TRIM(B40),"TRIM_LINE",A37))=TRUE,0,GETPIVOTDATA("VALUE",'CSS WK pvt'!$J$2,"DT_FILE",BE$8,"COMMODITY",BE$6,"TRIM_CAT",TRIM(B40),"TRIM_LINE",A37))</f>
        <v>3165</v>
      </c>
    </row>
    <row r="41" spans="1:57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279">
        <v>339</v>
      </c>
      <c r="AB41" s="94">
        <v>325</v>
      </c>
      <c r="AC41" s="207">
        <f t="shared" si="50"/>
        <v>0.27272727272727271</v>
      </c>
      <c r="AD41" s="207">
        <f t="shared" si="51"/>
        <v>0.88043478260869568</v>
      </c>
      <c r="AE41" s="207">
        <f t="shared" si="52"/>
        <v>1.7558139534883721</v>
      </c>
      <c r="AF41" s="207">
        <f t="shared" si="52"/>
        <v>1.5888888888888888</v>
      </c>
      <c r="AG41" s="207">
        <f t="shared" si="52"/>
        <v>1.343915343915344</v>
      </c>
      <c r="AH41" s="207">
        <f t="shared" si="52"/>
        <v>1.7388535031847134</v>
      </c>
      <c r="AI41" s="207">
        <f t="shared" si="52"/>
        <v>1.2484848484848485</v>
      </c>
      <c r="AJ41" s="207">
        <f t="shared" si="52"/>
        <v>0.89265536723163841</v>
      </c>
      <c r="AK41" s="207">
        <f t="shared" si="52"/>
        <v>0.64573991031390132</v>
      </c>
      <c r="AL41" s="207">
        <f t="shared" si="52"/>
        <v>0.6820276497695853</v>
      </c>
      <c r="AM41" s="207">
        <f t="shared" si="52"/>
        <v>0.73853211009174313</v>
      </c>
      <c r="AN41" s="207">
        <f t="shared" si="52"/>
        <v>0.72680412371134018</v>
      </c>
      <c r="AO41" s="207">
        <f t="shared" si="52"/>
        <v>0.5133928571428571</v>
      </c>
      <c r="AP41" s="239"/>
      <c r="AQ41" s="95">
        <f t="shared" si="53"/>
        <v>48</v>
      </c>
      <c r="AR41" s="72">
        <f t="shared" si="54"/>
        <v>162</v>
      </c>
      <c r="AS41" s="73">
        <f t="shared" si="55"/>
        <v>302</v>
      </c>
      <c r="AT41" s="73">
        <f t="shared" si="55"/>
        <v>286</v>
      </c>
      <c r="AU41" s="73">
        <f t="shared" si="55"/>
        <v>254</v>
      </c>
      <c r="AV41" s="73">
        <f t="shared" si="55"/>
        <v>273</v>
      </c>
      <c r="AW41" s="73">
        <f t="shared" si="55"/>
        <v>206</v>
      </c>
      <c r="AX41" s="73">
        <f t="shared" si="55"/>
        <v>158</v>
      </c>
      <c r="AY41" s="73">
        <f t="shared" si="55"/>
        <v>144</v>
      </c>
      <c r="AZ41" s="73">
        <f t="shared" si="55"/>
        <v>148</v>
      </c>
      <c r="BA41" s="73">
        <f t="shared" si="55"/>
        <v>161</v>
      </c>
      <c r="BB41" s="73">
        <f t="shared" si="55"/>
        <v>141</v>
      </c>
      <c r="BC41" s="73">
        <f t="shared" si="55"/>
        <v>115</v>
      </c>
      <c r="BD41" s="96"/>
      <c r="BE41" s="71">
        <f>IF(ISERROR(GETPIVOTDATA("VALUE",'CSS WK pvt'!$J$2,"DT_FILE",BE$8,"COMMODITY",BE$6,"TRIM_CAT",TRIM(B41),"TRIM_LINE",A37))=TRUE,0,GETPIVOTDATA("VALUE",'CSS WK pvt'!$J$2,"DT_FILE",BE$8,"COMMODITY",BE$6,"TRIM_CAT",TRIM(B41),"TRIM_LINE",A37))</f>
        <v>325</v>
      </c>
    </row>
    <row r="42" spans="1:57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279">
        <v>20</v>
      </c>
      <c r="AB42" s="94">
        <v>18</v>
      </c>
      <c r="AC42" s="207">
        <f t="shared" si="50"/>
        <v>0</v>
      </c>
      <c r="AD42" s="207">
        <f t="shared" si="51"/>
        <v>0.26666666666666666</v>
      </c>
      <c r="AE42" s="207">
        <f t="shared" si="52"/>
        <v>0.2</v>
      </c>
      <c r="AF42" s="207">
        <f t="shared" si="52"/>
        <v>0.6470588235294118</v>
      </c>
      <c r="AG42" s="207">
        <f t="shared" si="52"/>
        <v>0.8125</v>
      </c>
      <c r="AH42" s="207">
        <f t="shared" si="52"/>
        <v>1.1333333333333333</v>
      </c>
      <c r="AI42" s="207">
        <f t="shared" si="52"/>
        <v>0.44444444444444442</v>
      </c>
      <c r="AJ42" s="207">
        <f t="shared" si="52"/>
        <v>0.61538461538461542</v>
      </c>
      <c r="AK42" s="207">
        <f t="shared" si="52"/>
        <v>0.61538461538461542</v>
      </c>
      <c r="AL42" s="207">
        <f t="shared" si="52"/>
        <v>0.6428571428571429</v>
      </c>
      <c r="AM42" s="207">
        <f t="shared" si="52"/>
        <v>0.91666666666666663</v>
      </c>
      <c r="AN42" s="207">
        <f t="shared" si="52"/>
        <v>0.6</v>
      </c>
      <c r="AO42" s="207">
        <f t="shared" si="52"/>
        <v>0.66666666666666663</v>
      </c>
      <c r="AP42" s="239"/>
      <c r="AQ42" s="95">
        <f t="shared" si="53"/>
        <v>0</v>
      </c>
      <c r="AR42" s="72">
        <f t="shared" si="54"/>
        <v>4</v>
      </c>
      <c r="AS42" s="73">
        <f t="shared" si="55"/>
        <v>4</v>
      </c>
      <c r="AT42" s="73">
        <f t="shared" si="55"/>
        <v>11</v>
      </c>
      <c r="AU42" s="73">
        <f t="shared" si="55"/>
        <v>13</v>
      </c>
      <c r="AV42" s="73">
        <f t="shared" si="55"/>
        <v>17</v>
      </c>
      <c r="AW42" s="73">
        <f t="shared" si="55"/>
        <v>8</v>
      </c>
      <c r="AX42" s="73">
        <f t="shared" si="55"/>
        <v>8</v>
      </c>
      <c r="AY42" s="73">
        <f t="shared" si="55"/>
        <v>8</v>
      </c>
      <c r="AZ42" s="73">
        <f t="shared" si="55"/>
        <v>9</v>
      </c>
      <c r="BA42" s="73">
        <f t="shared" si="55"/>
        <v>11</v>
      </c>
      <c r="BB42" s="73">
        <f t="shared" si="55"/>
        <v>9</v>
      </c>
      <c r="BC42" s="73">
        <f t="shared" si="55"/>
        <v>8</v>
      </c>
      <c r="BD42" s="96"/>
      <c r="BE42" s="71">
        <f>IF(ISERROR(GETPIVOTDATA("VALUE",'CSS WK pvt'!$J$2,"DT_FILE",BE$8,"COMMODITY",BE$6,"TRIM_CAT",TRIM(B42),"TRIM_LINE",A37))=TRUE,0,GETPIVOTDATA("VALUE",'CSS WK pvt'!$J$2,"DT_FILE",BE$8,"COMMODITY",BE$6,"TRIM_CAT",TRIM(B42),"TRIM_LINE",A37))</f>
        <v>18</v>
      </c>
    </row>
    <row r="43" spans="1:57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E43" si="56">SUM(D38:D42)</f>
        <v>30310</v>
      </c>
      <c r="E43" s="77">
        <f t="shared" si="56"/>
        <v>29749</v>
      </c>
      <c r="F43" s="77">
        <f t="shared" si="56"/>
        <v>31016</v>
      </c>
      <c r="G43" s="77">
        <f t="shared" si="56"/>
        <v>30925</v>
      </c>
      <c r="H43" s="77">
        <f t="shared" si="56"/>
        <v>29709</v>
      </c>
      <c r="I43" s="77">
        <f t="shared" si="56"/>
        <v>29862</v>
      </c>
      <c r="J43" s="77">
        <f t="shared" si="56"/>
        <v>30936</v>
      </c>
      <c r="K43" s="77">
        <f t="shared" si="56"/>
        <v>37345</v>
      </c>
      <c r="L43" s="77">
        <f t="shared" si="56"/>
        <v>40072</v>
      </c>
      <c r="M43" s="77">
        <f t="shared" si="56"/>
        <v>42202</v>
      </c>
      <c r="N43" s="78">
        <f t="shared" si="56"/>
        <v>40401</v>
      </c>
      <c r="O43" s="76">
        <f t="shared" si="56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277">
        <v>56082</v>
      </c>
      <c r="AB43" s="78">
        <v>56715</v>
      </c>
      <c r="AC43" s="208">
        <f t="shared" si="50"/>
        <v>0.41196135459499217</v>
      </c>
      <c r="AD43" s="212">
        <f t="shared" si="51"/>
        <v>0.63411415374463875</v>
      </c>
      <c r="AE43" s="213">
        <f t="shared" si="52"/>
        <v>0.83172543614911421</v>
      </c>
      <c r="AF43" s="213">
        <f t="shared" si="52"/>
        <v>0.7421975754449317</v>
      </c>
      <c r="AG43" s="213">
        <f t="shared" si="52"/>
        <v>0.71301535974130958</v>
      </c>
      <c r="AH43" s="213">
        <f t="shared" si="52"/>
        <v>0.7861927362078831</v>
      </c>
      <c r="AI43" s="213">
        <f t="shared" si="52"/>
        <v>0.73712410421271179</v>
      </c>
      <c r="AJ43" s="213">
        <f t="shared" si="52"/>
        <v>0.77149599172485128</v>
      </c>
      <c r="AK43" s="213">
        <f t="shared" si="52"/>
        <v>0.60972017673048606</v>
      </c>
      <c r="AL43" s="213">
        <f t="shared" si="52"/>
        <v>0.56443401876622079</v>
      </c>
      <c r="AM43" s="213">
        <f t="shared" si="52"/>
        <v>0.41457750817496802</v>
      </c>
      <c r="AN43" s="213">
        <f t="shared" si="52"/>
        <v>0.45667186455780795</v>
      </c>
      <c r="AO43" s="213">
        <f t="shared" si="52"/>
        <v>0.32782460460270857</v>
      </c>
      <c r="AP43" s="214"/>
      <c r="AQ43" s="79">
        <f>SUM(AQ38:AQ42)</f>
        <v>12323</v>
      </c>
      <c r="AR43" s="80">
        <f t="shared" si="56"/>
        <v>19220</v>
      </c>
      <c r="AS43" s="81">
        <f t="shared" si="56"/>
        <v>24743</v>
      </c>
      <c r="AT43" s="81">
        <f t="shared" si="56"/>
        <v>23020</v>
      </c>
      <c r="AU43" s="81">
        <f t="shared" ref="AU43:AV43" si="57">SUM(AU38:AU42)</f>
        <v>22050</v>
      </c>
      <c r="AV43" s="81">
        <f t="shared" si="57"/>
        <v>23357</v>
      </c>
      <c r="AW43" s="81">
        <f t="shared" ref="AW43:AX43" si="58">SUM(AW38:AW42)</f>
        <v>22012</v>
      </c>
      <c r="AX43" s="81">
        <f t="shared" si="58"/>
        <v>23867</v>
      </c>
      <c r="AY43" s="81">
        <f t="shared" ref="AY43:AZ43" si="59">SUM(AY38:AY42)</f>
        <v>22770</v>
      </c>
      <c r="AZ43" s="81">
        <f t="shared" si="59"/>
        <v>22618</v>
      </c>
      <c r="BA43" s="81">
        <f t="shared" ref="BA43:BB43" si="60">SUM(BA38:BA42)</f>
        <v>17496</v>
      </c>
      <c r="BB43" s="81">
        <f t="shared" si="60"/>
        <v>18450</v>
      </c>
      <c r="BC43" s="81">
        <f t="shared" ref="BC43" si="61">SUM(BC38:BC42)</f>
        <v>13846</v>
      </c>
      <c r="BD43" s="82"/>
      <c r="BE43" s="79">
        <f t="shared" si="56"/>
        <v>56715</v>
      </c>
    </row>
    <row r="44" spans="1:57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108"/>
      <c r="AC44" s="232"/>
      <c r="AD44" s="233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2"/>
      <c r="BE44" s="109"/>
    </row>
    <row r="45" spans="1:57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283">
        <v>12249531</v>
      </c>
      <c r="AB45" s="45">
        <v>11443264</v>
      </c>
      <c r="AC45" s="207">
        <f t="shared" ref="AC45:AC50" si="62">IF(ISERROR((O45-C45)/C45)=TRUE,0,(O45-C45)/C45)</f>
        <v>0.23549866953120283</v>
      </c>
      <c r="AD45" s="207">
        <f t="shared" ref="AD45:AD50" si="63">IF(ISERROR((P45-D45)/D45)=TRUE,0,(P45-D45)/D45)</f>
        <v>0.17231037140148023</v>
      </c>
      <c r="AE45" s="207">
        <f t="shared" ref="AE45:AO50" si="64">IF(ISERROR((Q45-E45)/E45)=TRUE,0,(Q45-E45)/E45)</f>
        <v>0.35945600995972027</v>
      </c>
      <c r="AF45" s="207">
        <f t="shared" si="64"/>
        <v>0.61178371701930012</v>
      </c>
      <c r="AG45" s="207">
        <f t="shared" si="64"/>
        <v>0.23340824972252353</v>
      </c>
      <c r="AH45" s="207">
        <f t="shared" si="64"/>
        <v>0.40556739462484354</v>
      </c>
      <c r="AI45" s="207">
        <f t="shared" si="64"/>
        <v>0.54854818630842617</v>
      </c>
      <c r="AJ45" s="207">
        <f t="shared" si="64"/>
        <v>0.41397805927894965</v>
      </c>
      <c r="AK45" s="207">
        <f t="shared" si="64"/>
        <v>0.29106903643235654</v>
      </c>
      <c r="AL45" s="207">
        <f t="shared" si="64"/>
        <v>0.45831471459138146</v>
      </c>
      <c r="AM45" s="207">
        <f t="shared" si="64"/>
        <v>0.32353662662663224</v>
      </c>
      <c r="AN45" s="207">
        <f t="shared" si="64"/>
        <v>0.23953642303977785</v>
      </c>
      <c r="AO45" s="207">
        <f t="shared" si="64"/>
        <v>0.17495136675709996</v>
      </c>
      <c r="AP45" s="239"/>
      <c r="AQ45" s="46">
        <f t="shared" ref="AQ45:AQ49" si="65">O45-C45</f>
        <v>1987219.0699999984</v>
      </c>
      <c r="AR45" s="72">
        <f t="shared" ref="AR45:AR49" si="66">P45-D45</f>
        <v>1491825.9800000004</v>
      </c>
      <c r="AS45" s="73">
        <f t="shared" ref="AS45:BC49" si="67">Q45-E45</f>
        <v>2461739.38</v>
      </c>
      <c r="AT45" s="73">
        <f t="shared" si="67"/>
        <v>3553789.51</v>
      </c>
      <c r="AU45" s="73">
        <f t="shared" si="67"/>
        <v>1656344.8099999996</v>
      </c>
      <c r="AV45" s="73">
        <f t="shared" si="67"/>
        <v>3839423.8499999996</v>
      </c>
      <c r="AW45" s="73">
        <f t="shared" si="67"/>
        <v>6005112.8599999994</v>
      </c>
      <c r="AX45" s="73">
        <f t="shared" si="67"/>
        <v>3856697.01</v>
      </c>
      <c r="AY45" s="73">
        <f t="shared" si="67"/>
        <v>2410040.66</v>
      </c>
      <c r="AZ45" s="73">
        <f t="shared" si="67"/>
        <v>3554927.8</v>
      </c>
      <c r="BA45" s="73">
        <f t="shared" si="67"/>
        <v>2651083.29</v>
      </c>
      <c r="BB45" s="73">
        <f t="shared" si="67"/>
        <v>2574856.8200000003</v>
      </c>
      <c r="BC45" s="73">
        <f t="shared" si="67"/>
        <v>1823966.7200000007</v>
      </c>
      <c r="BD45" s="47"/>
      <c r="BE45" s="71">
        <f>IF(ISERROR(GETPIVOTDATA("VALUE",'CSS WK pvt'!$J$2,"DT_FILE",BE$8,"COMMODITY",BE$6,"TRIM_CAT",TRIM(B45),"TRIM_LINE",A44))=TRUE,0,GETPIVOTDATA("VALUE",'CSS WK pvt'!$J$2,"DT_FILE",BE$8,"COMMODITY",BE$6,"TRIM_CAT",TRIM(B45),"TRIM_LINE",A44))</f>
        <v>11443264</v>
      </c>
    </row>
    <row r="46" spans="1:57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283">
        <v>1648066</v>
      </c>
      <c r="AB46" s="45">
        <v>1509466</v>
      </c>
      <c r="AC46" s="207">
        <f t="shared" si="62"/>
        <v>-6.0430228688314429E-2</v>
      </c>
      <c r="AD46" s="207">
        <f t="shared" si="63"/>
        <v>-0.12316252523703117</v>
      </c>
      <c r="AE46" s="207">
        <f t="shared" si="64"/>
        <v>2.5584978692023471E-3</v>
      </c>
      <c r="AF46" s="207">
        <f t="shared" si="64"/>
        <v>0.17357350720767706</v>
      </c>
      <c r="AG46" s="207">
        <f t="shared" si="64"/>
        <v>-5.0933778842801605E-2</v>
      </c>
      <c r="AH46" s="207">
        <f t="shared" si="64"/>
        <v>0.11689100389338744</v>
      </c>
      <c r="AI46" s="207">
        <f t="shared" si="64"/>
        <v>0.15371267450877571</v>
      </c>
      <c r="AJ46" s="207">
        <f t="shared" si="64"/>
        <v>-6.1533484481090472E-2</v>
      </c>
      <c r="AK46" s="207">
        <f t="shared" si="64"/>
        <v>-0.1375447378276668</v>
      </c>
      <c r="AL46" s="207">
        <f t="shared" si="64"/>
        <v>-8.5645314952277632E-2</v>
      </c>
      <c r="AM46" s="207">
        <f t="shared" si="64"/>
        <v>-7.9200882478430365E-2</v>
      </c>
      <c r="AN46" s="207">
        <f t="shared" si="64"/>
        <v>-2.2898135320810833E-2</v>
      </c>
      <c r="AO46" s="207">
        <f t="shared" si="64"/>
        <v>1.7200818902744962E-2</v>
      </c>
      <c r="AP46" s="239"/>
      <c r="AQ46" s="46">
        <f t="shared" si="65"/>
        <v>-104206.09000000008</v>
      </c>
      <c r="AR46" s="72">
        <f t="shared" si="66"/>
        <v>-205509.55000000005</v>
      </c>
      <c r="AS46" s="73">
        <f t="shared" si="67"/>
        <v>3427.4699999999721</v>
      </c>
      <c r="AT46" s="73">
        <f t="shared" si="67"/>
        <v>197702.40999999992</v>
      </c>
      <c r="AU46" s="73">
        <f t="shared" si="67"/>
        <v>-65137.449999999953</v>
      </c>
      <c r="AV46" s="73">
        <f t="shared" si="67"/>
        <v>177732.89999999991</v>
      </c>
      <c r="AW46" s="73">
        <f t="shared" si="67"/>
        <v>277283.71999999997</v>
      </c>
      <c r="AX46" s="73">
        <f t="shared" si="67"/>
        <v>-98258.810000000056</v>
      </c>
      <c r="AY46" s="73">
        <f t="shared" si="67"/>
        <v>-189970.21999999997</v>
      </c>
      <c r="AZ46" s="73">
        <f t="shared" si="67"/>
        <v>-121756.60000000009</v>
      </c>
      <c r="BA46" s="73">
        <f t="shared" si="67"/>
        <v>-120888.71999999997</v>
      </c>
      <c r="BB46" s="73">
        <f t="shared" si="67"/>
        <v>-41857.060000000056</v>
      </c>
      <c r="BC46" s="73">
        <f t="shared" si="67"/>
        <v>27868.719999999972</v>
      </c>
      <c r="BD46" s="47"/>
      <c r="BE46" s="71">
        <f>IF(ISERROR(GETPIVOTDATA("VALUE",'CSS WK pvt'!$J$2,"DT_FILE",BE$8,"COMMODITY",BE$6,"TRIM_CAT",TRIM(B46),"TRIM_LINE",A44))=TRUE,0,GETPIVOTDATA("VALUE",'CSS WK pvt'!$J$2,"DT_FILE",BE$8,"COMMODITY",BE$6,"TRIM_CAT",TRIM(B46),"TRIM_LINE",A44))</f>
        <v>1509466</v>
      </c>
    </row>
    <row r="47" spans="1:57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283">
        <v>1828978</v>
      </c>
      <c r="AB47" s="45">
        <v>1650309</v>
      </c>
      <c r="AC47" s="207">
        <f t="shared" si="62"/>
        <v>0.33775402850308262</v>
      </c>
      <c r="AD47" s="207">
        <f t="shared" si="63"/>
        <v>0.48510385532188621</v>
      </c>
      <c r="AE47" s="207">
        <f t="shared" si="64"/>
        <v>0.21155168551564399</v>
      </c>
      <c r="AF47" s="207">
        <f t="shared" si="64"/>
        <v>0.37944961485021439</v>
      </c>
      <c r="AG47" s="207">
        <f t="shared" si="64"/>
        <v>-3.1770021613356896E-2</v>
      </c>
      <c r="AH47" s="207">
        <f t="shared" si="64"/>
        <v>0.23719181832549699</v>
      </c>
      <c r="AI47" s="207">
        <f t="shared" si="64"/>
        <v>0.12940521738264538</v>
      </c>
      <c r="AJ47" s="207">
        <f t="shared" si="64"/>
        <v>0.30940603969119762</v>
      </c>
      <c r="AK47" s="207">
        <f t="shared" si="64"/>
        <v>0.11882821253381817</v>
      </c>
      <c r="AL47" s="207">
        <f t="shared" si="64"/>
        <v>0.24515247010014593</v>
      </c>
      <c r="AM47" s="207">
        <f t="shared" si="64"/>
        <v>0.15582662059593969</v>
      </c>
      <c r="AN47" s="207">
        <f t="shared" si="64"/>
        <v>0.12186374734926679</v>
      </c>
      <c r="AO47" s="207">
        <f t="shared" si="64"/>
        <v>-0.12739914805079094</v>
      </c>
      <c r="AP47" s="239"/>
      <c r="AQ47" s="46">
        <f t="shared" si="65"/>
        <v>529196.69000000018</v>
      </c>
      <c r="AR47" s="72">
        <f t="shared" si="66"/>
        <v>827952.31</v>
      </c>
      <c r="AS47" s="73">
        <f t="shared" si="67"/>
        <v>304480.16999999993</v>
      </c>
      <c r="AT47" s="73">
        <f t="shared" si="67"/>
        <v>411690.5</v>
      </c>
      <c r="AU47" s="73">
        <f t="shared" si="67"/>
        <v>-48119.330000000075</v>
      </c>
      <c r="AV47" s="73">
        <f t="shared" si="67"/>
        <v>349589.54000000004</v>
      </c>
      <c r="AW47" s="73">
        <f t="shared" si="67"/>
        <v>232878.12999999989</v>
      </c>
      <c r="AX47" s="73">
        <f t="shared" si="67"/>
        <v>462463.95999999996</v>
      </c>
      <c r="AY47" s="73">
        <f t="shared" si="67"/>
        <v>183500.62999999989</v>
      </c>
      <c r="AZ47" s="73">
        <f t="shared" si="67"/>
        <v>357358.40999999992</v>
      </c>
      <c r="BA47" s="73">
        <f t="shared" si="67"/>
        <v>237873.74</v>
      </c>
      <c r="BB47" s="73">
        <f t="shared" si="67"/>
        <v>210513.68999999994</v>
      </c>
      <c r="BC47" s="73">
        <f t="shared" si="67"/>
        <v>-267029.58000000007</v>
      </c>
      <c r="BD47" s="47"/>
      <c r="BE47" s="71">
        <f>IF(ISERROR(GETPIVOTDATA("VALUE",'CSS WK pvt'!$J$2,"DT_FILE",BE$8,"COMMODITY",BE$6,"TRIM_CAT",TRIM(B47),"TRIM_LINE",A44))=TRUE,0,GETPIVOTDATA("VALUE",'CSS WK pvt'!$J$2,"DT_FILE",BE$8,"COMMODITY",BE$6,"TRIM_CAT",TRIM(B47),"TRIM_LINE",A44))</f>
        <v>1650309</v>
      </c>
    </row>
    <row r="48" spans="1:57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283">
        <v>2305348</v>
      </c>
      <c r="AB48" s="45">
        <v>2047011</v>
      </c>
      <c r="AC48" s="207">
        <f t="shared" si="62"/>
        <v>0.23087976714258707</v>
      </c>
      <c r="AD48" s="207">
        <f t="shared" si="63"/>
        <v>0.60383763741198482</v>
      </c>
      <c r="AE48" s="207">
        <f t="shared" si="64"/>
        <v>0.48995657591603692</v>
      </c>
      <c r="AF48" s="207">
        <f t="shared" si="64"/>
        <v>0.5493903926817898</v>
      </c>
      <c r="AG48" s="207">
        <f t="shared" si="64"/>
        <v>2.9396650150054066E-2</v>
      </c>
      <c r="AH48" s="207">
        <f t="shared" si="64"/>
        <v>0.35004556753953137</v>
      </c>
      <c r="AI48" s="207">
        <f t="shared" si="64"/>
        <v>0.22083996542421</v>
      </c>
      <c r="AJ48" s="207">
        <f t="shared" si="64"/>
        <v>0.49409307653991114</v>
      </c>
      <c r="AK48" s="207">
        <f t="shared" si="64"/>
        <v>0.30571039219361096</v>
      </c>
      <c r="AL48" s="207">
        <f t="shared" si="64"/>
        <v>0.3119349820870338</v>
      </c>
      <c r="AM48" s="207">
        <f t="shared" si="64"/>
        <v>0.46642982470951272</v>
      </c>
      <c r="AN48" s="207">
        <f t="shared" si="64"/>
        <v>0.27834953495888159</v>
      </c>
      <c r="AO48" s="207">
        <f t="shared" si="64"/>
        <v>-4.6369577518832583E-2</v>
      </c>
      <c r="AP48" s="239"/>
      <c r="AQ48" s="46">
        <f t="shared" si="65"/>
        <v>453447.1100000001</v>
      </c>
      <c r="AR48" s="72">
        <f t="shared" si="66"/>
        <v>1328963.5699999998</v>
      </c>
      <c r="AS48" s="73">
        <f t="shared" si="67"/>
        <v>766574.53</v>
      </c>
      <c r="AT48" s="73">
        <f t="shared" si="67"/>
        <v>737674.82000000007</v>
      </c>
      <c r="AU48" s="73">
        <f t="shared" si="67"/>
        <v>57152.139999999898</v>
      </c>
      <c r="AV48" s="73">
        <f t="shared" si="67"/>
        <v>548941.34000000008</v>
      </c>
      <c r="AW48" s="73">
        <f t="shared" si="67"/>
        <v>435839.66999999993</v>
      </c>
      <c r="AX48" s="73">
        <f t="shared" si="67"/>
        <v>782102.92999999993</v>
      </c>
      <c r="AY48" s="73">
        <f t="shared" si="67"/>
        <v>585661.48</v>
      </c>
      <c r="AZ48" s="73">
        <f t="shared" si="67"/>
        <v>559895.87999999989</v>
      </c>
      <c r="BA48" s="73">
        <f t="shared" si="67"/>
        <v>782058.47</v>
      </c>
      <c r="BB48" s="73">
        <f t="shared" si="67"/>
        <v>525624.10000000009</v>
      </c>
      <c r="BC48" s="73">
        <f t="shared" si="67"/>
        <v>-112095.85000000009</v>
      </c>
      <c r="BD48" s="47"/>
      <c r="BE48" s="71">
        <f>IF(ISERROR(GETPIVOTDATA("VALUE",'CSS WK pvt'!$J$2,"DT_FILE",BE$8,"COMMODITY",BE$6,"TRIM_CAT",TRIM(B48),"TRIM_LINE",A44))=TRUE,0,GETPIVOTDATA("VALUE",'CSS WK pvt'!$J$2,"DT_FILE",BE$8,"COMMODITY",BE$6,"TRIM_CAT",TRIM(B48),"TRIM_LINE",A44))</f>
        <v>2047011</v>
      </c>
    </row>
    <row r="49" spans="1:57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283">
        <v>2156113</v>
      </c>
      <c r="AB49" s="45">
        <v>1731268</v>
      </c>
      <c r="AC49" s="207">
        <f t="shared" si="62"/>
        <v>0.30933105113682918</v>
      </c>
      <c r="AD49" s="207">
        <f t="shared" si="63"/>
        <v>5.9235534917122135E-2</v>
      </c>
      <c r="AE49" s="207">
        <f t="shared" si="64"/>
        <v>0.3351416971103312</v>
      </c>
      <c r="AF49" s="207">
        <f t="shared" si="64"/>
        <v>0.64735680117445749</v>
      </c>
      <c r="AG49" s="207">
        <f t="shared" si="64"/>
        <v>0.41581010865179313</v>
      </c>
      <c r="AH49" s="207">
        <f t="shared" si="64"/>
        <v>1.4084424247745539</v>
      </c>
      <c r="AI49" s="207">
        <f t="shared" si="64"/>
        <v>-0.15606288315969119</v>
      </c>
      <c r="AJ49" s="207">
        <f t="shared" si="64"/>
        <v>1.4212270189190812</v>
      </c>
      <c r="AK49" s="207">
        <f t="shared" si="64"/>
        <v>0.76708867257359425</v>
      </c>
      <c r="AL49" s="207">
        <f t="shared" si="64"/>
        <v>4.816387997347276E-2</v>
      </c>
      <c r="AM49" s="207">
        <f t="shared" si="64"/>
        <v>0.50502777330136572</v>
      </c>
      <c r="AN49" s="207">
        <f t="shared" si="64"/>
        <v>0.81703018565294772</v>
      </c>
      <c r="AO49" s="207">
        <f t="shared" si="64"/>
        <v>-6.7170541232081091E-2</v>
      </c>
      <c r="AP49" s="239"/>
      <c r="AQ49" s="46">
        <f t="shared" si="65"/>
        <v>546063.71</v>
      </c>
      <c r="AR49" s="72">
        <f t="shared" si="66"/>
        <v>123617.26000000001</v>
      </c>
      <c r="AS49" s="73">
        <f t="shared" si="67"/>
        <v>476262.62000000011</v>
      </c>
      <c r="AT49" s="73">
        <f t="shared" si="67"/>
        <v>787902.3</v>
      </c>
      <c r="AU49" s="73">
        <f t="shared" si="67"/>
        <v>742609.29</v>
      </c>
      <c r="AV49" s="73">
        <f t="shared" si="67"/>
        <v>1315381</v>
      </c>
      <c r="AW49" s="73">
        <f t="shared" si="67"/>
        <v>-344545.20999999996</v>
      </c>
      <c r="AX49" s="73">
        <f t="shared" si="67"/>
        <v>1215268.2</v>
      </c>
      <c r="AY49" s="73">
        <f t="shared" si="67"/>
        <v>1136889.48</v>
      </c>
      <c r="AZ49" s="73">
        <f t="shared" si="67"/>
        <v>106351.45999999996</v>
      </c>
      <c r="BA49" s="73">
        <f t="shared" si="67"/>
        <v>1042391.98</v>
      </c>
      <c r="BB49" s="73">
        <f t="shared" si="67"/>
        <v>1274321.0900000001</v>
      </c>
      <c r="BC49" s="73">
        <f t="shared" si="67"/>
        <v>-155255.89999999991</v>
      </c>
      <c r="BD49" s="47"/>
      <c r="BE49" s="71">
        <f>IF(ISERROR(GETPIVOTDATA("VALUE",'CSS WK pvt'!$J$2,"DT_FILE",BE$8,"COMMODITY",BE$6,"TRIM_CAT",TRIM(B49),"TRIM_LINE",A44))=TRUE,0,GETPIVOTDATA("VALUE",'CSS WK pvt'!$J$2,"DT_FILE",BE$8,"COMMODITY",BE$6,"TRIM_CAT",TRIM(B49),"TRIM_LINE",A44))</f>
        <v>1731268</v>
      </c>
    </row>
    <row r="50" spans="1:57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E64" si="68">SUM(D45:D49)</f>
        <v>16320880.43</v>
      </c>
      <c r="E50" s="165">
        <f t="shared" si="68"/>
        <v>12613080.830000002</v>
      </c>
      <c r="F50" s="165">
        <f t="shared" si="68"/>
        <v>10592700.459999999</v>
      </c>
      <c r="G50" s="165">
        <f t="shared" si="68"/>
        <v>13619927.539999999</v>
      </c>
      <c r="H50" s="165">
        <f t="shared" si="68"/>
        <v>14963291.370000001</v>
      </c>
      <c r="I50" s="165">
        <f t="shared" si="68"/>
        <v>18732084.829999998</v>
      </c>
      <c r="J50" s="165">
        <f t="shared" si="68"/>
        <v>14845694.710000001</v>
      </c>
      <c r="K50" s="165">
        <f t="shared" si="68"/>
        <v>14603188.969999999</v>
      </c>
      <c r="L50" s="165">
        <f t="shared" si="68"/>
        <v>14638886.050000001</v>
      </c>
      <c r="M50" s="165">
        <f t="shared" si="68"/>
        <v>14987678.239999998</v>
      </c>
      <c r="N50" s="166">
        <f t="shared" si="68"/>
        <v>17752811.359999999</v>
      </c>
      <c r="O50" s="164">
        <f t="shared" si="6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284">
        <v>20188036</v>
      </c>
      <c r="AB50" s="166">
        <v>18381318</v>
      </c>
      <c r="AC50" s="240">
        <f t="shared" si="62"/>
        <v>0.22069675131442695</v>
      </c>
      <c r="AD50" s="241">
        <f t="shared" si="63"/>
        <v>0.2185451688895193</v>
      </c>
      <c r="AE50" s="242">
        <f t="shared" si="64"/>
        <v>0.31812086389364697</v>
      </c>
      <c r="AF50" s="242">
        <f t="shared" si="64"/>
        <v>0.53704525691836669</v>
      </c>
      <c r="AG50" s="242">
        <f t="shared" si="64"/>
        <v>0.17201629400151722</v>
      </c>
      <c r="AH50" s="242">
        <f t="shared" si="64"/>
        <v>0.41642366481566406</v>
      </c>
      <c r="AI50" s="242">
        <f t="shared" si="64"/>
        <v>0.35268733992808865</v>
      </c>
      <c r="AJ50" s="242">
        <f t="shared" si="64"/>
        <v>0.41886037746764354</v>
      </c>
      <c r="AK50" s="242">
        <f t="shared" si="64"/>
        <v>0.28254938277361769</v>
      </c>
      <c r="AL50" s="242">
        <f t="shared" si="64"/>
        <v>0.30444782033124707</v>
      </c>
      <c r="AM50" s="242">
        <f t="shared" si="64"/>
        <v>0.30641962593934108</v>
      </c>
      <c r="AN50" s="242">
        <f t="shared" si="64"/>
        <v>0.25592896515743752</v>
      </c>
      <c r="AO50" s="242">
        <f t="shared" si="64"/>
        <v>6.9815235040428497E-2</v>
      </c>
      <c r="AP50" s="243"/>
      <c r="AQ50" s="48">
        <f t="shared" si="68"/>
        <v>3411720.4899999984</v>
      </c>
      <c r="AR50" s="167">
        <f t="shared" si="68"/>
        <v>3566849.5700000003</v>
      </c>
      <c r="AS50" s="168">
        <f t="shared" si="68"/>
        <v>4012484.17</v>
      </c>
      <c r="AT50" s="168">
        <f t="shared" si="68"/>
        <v>5688759.54</v>
      </c>
      <c r="AU50" s="168">
        <f t="shared" ref="AU50:AV50" si="69">SUM(AU45:AU49)</f>
        <v>2342849.4599999995</v>
      </c>
      <c r="AV50" s="168">
        <f t="shared" si="69"/>
        <v>6231068.629999999</v>
      </c>
      <c r="AW50" s="168">
        <f t="shared" ref="AW50:AX50" si="70">SUM(AW45:AW49)</f>
        <v>6606569.169999999</v>
      </c>
      <c r="AX50" s="168">
        <f t="shared" si="70"/>
        <v>6218273.29</v>
      </c>
      <c r="AY50" s="168">
        <f t="shared" ref="AY50:AZ50" si="71">SUM(AY45:AY49)</f>
        <v>4126122.0300000003</v>
      </c>
      <c r="AZ50" s="168">
        <f t="shared" si="71"/>
        <v>4456776.9499999993</v>
      </c>
      <c r="BA50" s="168">
        <f t="shared" ref="BA50:BB50" si="72">SUM(BA45:BA49)</f>
        <v>4592518.76</v>
      </c>
      <c r="BB50" s="168">
        <f t="shared" si="72"/>
        <v>4543458.6400000006</v>
      </c>
      <c r="BC50" s="168">
        <f t="shared" ref="BC50" si="73">SUM(BC45:BC49)</f>
        <v>1317454.1100000006</v>
      </c>
      <c r="BD50" s="169"/>
      <c r="BE50" s="48">
        <f t="shared" si="68"/>
        <v>18381318</v>
      </c>
    </row>
    <row r="51" spans="1:57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52"/>
      <c r="AC51" s="244"/>
      <c r="AD51" s="245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7"/>
      <c r="AQ51" s="53"/>
      <c r="AR51" s="54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53"/>
    </row>
    <row r="52" spans="1:57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283">
        <v>8683552</v>
      </c>
      <c r="AB52" s="45">
        <v>8518570</v>
      </c>
      <c r="AC52" s="207">
        <f t="shared" ref="AC52:AC57" si="74">IF(ISERROR((O52-C52)/C52)=TRUE,0,(O52-C52)/C52)</f>
        <v>0.59902712036051697</v>
      </c>
      <c r="AD52" s="207">
        <f t="shared" ref="AD52:AD57" si="75">IF(ISERROR((P52-D52)/D52)=TRUE,0,(P52-D52)/D52)</f>
        <v>0.59659579303036259</v>
      </c>
      <c r="AE52" s="207">
        <f t="shared" ref="AE52:AO57" si="76">IF(ISERROR((Q52-E52)/E52)=TRUE,0,(Q52-E52)/E52)</f>
        <v>0.6028624630435897</v>
      </c>
      <c r="AF52" s="207">
        <f t="shared" si="76"/>
        <v>0.8956234382091276</v>
      </c>
      <c r="AG52" s="207">
        <f t="shared" si="76"/>
        <v>1.0131788161811714</v>
      </c>
      <c r="AH52" s="207">
        <f t="shared" si="76"/>
        <v>0.83516227611531957</v>
      </c>
      <c r="AI52" s="207">
        <f t="shared" si="76"/>
        <v>1.0821165671557502</v>
      </c>
      <c r="AJ52" s="207">
        <f t="shared" si="76"/>
        <v>1.0161145776580345</v>
      </c>
      <c r="AK52" s="207">
        <f t="shared" si="76"/>
        <v>0.78206007014985479</v>
      </c>
      <c r="AL52" s="207">
        <f t="shared" si="76"/>
        <v>0.59923543940915791</v>
      </c>
      <c r="AM52" s="207">
        <f t="shared" si="76"/>
        <v>0.43334416355337008</v>
      </c>
      <c r="AN52" s="207">
        <f t="shared" si="76"/>
        <v>0.43624659608275906</v>
      </c>
      <c r="AO52" s="207">
        <f t="shared" si="76"/>
        <v>0.36329123294582877</v>
      </c>
      <c r="AP52" s="239"/>
      <c r="AQ52" s="46">
        <f t="shared" ref="AQ52:AQ56" si="77">O52-C52</f>
        <v>2386159.2400000002</v>
      </c>
      <c r="AR52" s="72">
        <f t="shared" ref="AR52:AR56" si="78">P52-D52</f>
        <v>2496410.2200000002</v>
      </c>
      <c r="AS52" s="73">
        <f t="shared" ref="AS52:BC56" si="79">Q52-E52</f>
        <v>2404404.5</v>
      </c>
      <c r="AT52" s="73">
        <f t="shared" si="79"/>
        <v>2880256.48</v>
      </c>
      <c r="AU52" s="73">
        <f t="shared" si="79"/>
        <v>2696254.12</v>
      </c>
      <c r="AV52" s="73">
        <f t="shared" si="79"/>
        <v>2446920.13</v>
      </c>
      <c r="AW52" s="73">
        <f t="shared" si="79"/>
        <v>3972358.49</v>
      </c>
      <c r="AX52" s="73">
        <f t="shared" si="79"/>
        <v>4933826.82</v>
      </c>
      <c r="AY52" s="73">
        <f t="shared" si="79"/>
        <v>3747597.25</v>
      </c>
      <c r="AZ52" s="73">
        <f t="shared" si="79"/>
        <v>2577889.1799999997</v>
      </c>
      <c r="BA52" s="73">
        <f t="shared" si="79"/>
        <v>1936658.2800000003</v>
      </c>
      <c r="BB52" s="73">
        <f t="shared" si="79"/>
        <v>2180867.8899999997</v>
      </c>
      <c r="BC52" s="73">
        <f t="shared" si="79"/>
        <v>2314001.7599999998</v>
      </c>
      <c r="BD52" s="47"/>
      <c r="BE52" s="71">
        <f>IF(ISERROR(GETPIVOTDATA("VALUE",'CSS WK pvt'!$J$2,"DT_FILE",BE$8,"COMMODITY",BE$6,"TRIM_CAT",TRIM(B52),"TRIM_LINE",A51))=TRUE,0,GETPIVOTDATA("VALUE",'CSS WK pvt'!$J$2,"DT_FILE",BE$8,"COMMODITY",BE$6,"TRIM_CAT",TRIM(B52),"TRIM_LINE",A51))</f>
        <v>8518570</v>
      </c>
    </row>
    <row r="53" spans="1:57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283">
        <v>1468129</v>
      </c>
      <c r="AB53" s="45">
        <v>1391370</v>
      </c>
      <c r="AC53" s="207">
        <f t="shared" si="74"/>
        <v>0.11916236835149713</v>
      </c>
      <c r="AD53" s="207">
        <f t="shared" si="75"/>
        <v>-1.2513337437653557E-2</v>
      </c>
      <c r="AE53" s="207">
        <f t="shared" si="76"/>
        <v>-1.7450948131790552E-2</v>
      </c>
      <c r="AF53" s="207">
        <f t="shared" si="76"/>
        <v>0.13639197939136496</v>
      </c>
      <c r="AG53" s="207">
        <f t="shared" si="76"/>
        <v>0.21935345187979399</v>
      </c>
      <c r="AH53" s="207">
        <f t="shared" si="76"/>
        <v>0.12217170045500306</v>
      </c>
      <c r="AI53" s="207">
        <f t="shared" si="76"/>
        <v>0.18767475437520262</v>
      </c>
      <c r="AJ53" s="207">
        <f t="shared" si="76"/>
        <v>4.8855638736877503E-2</v>
      </c>
      <c r="AK53" s="207">
        <f t="shared" si="76"/>
        <v>-3.2227431431317989E-2</v>
      </c>
      <c r="AL53" s="207">
        <f t="shared" si="76"/>
        <v>-0.17183210675938818</v>
      </c>
      <c r="AM53" s="207">
        <f t="shared" si="76"/>
        <v>-0.16810656942626773</v>
      </c>
      <c r="AN53" s="207">
        <f t="shared" si="76"/>
        <v>-0.12376635727774385</v>
      </c>
      <c r="AO53" s="207">
        <f t="shared" si="76"/>
        <v>-4.5488948688967537E-2</v>
      </c>
      <c r="AP53" s="239"/>
      <c r="AQ53" s="46">
        <f t="shared" si="77"/>
        <v>163768.09000000008</v>
      </c>
      <c r="AR53" s="72">
        <f t="shared" si="78"/>
        <v>-17239.050000000047</v>
      </c>
      <c r="AS53" s="73">
        <f t="shared" si="79"/>
        <v>-21841.280000000028</v>
      </c>
      <c r="AT53" s="73">
        <f t="shared" si="79"/>
        <v>138951.93000000005</v>
      </c>
      <c r="AU53" s="73">
        <f t="shared" si="79"/>
        <v>188078.20999999996</v>
      </c>
      <c r="AV53" s="73">
        <f t="shared" si="79"/>
        <v>109008.93000000005</v>
      </c>
      <c r="AW53" s="73">
        <f t="shared" si="79"/>
        <v>203649.53000000003</v>
      </c>
      <c r="AX53" s="73">
        <f t="shared" si="79"/>
        <v>67246.209999999963</v>
      </c>
      <c r="AY53" s="73">
        <f t="shared" si="79"/>
        <v>-41162.169999999925</v>
      </c>
      <c r="AZ53" s="73">
        <f t="shared" si="79"/>
        <v>-202320.75</v>
      </c>
      <c r="BA53" s="73">
        <f t="shared" si="79"/>
        <v>-209449.83000000007</v>
      </c>
      <c r="BB53" s="73">
        <f t="shared" si="79"/>
        <v>-166770.66999999993</v>
      </c>
      <c r="BC53" s="73">
        <f t="shared" si="79"/>
        <v>-69966.340000000084</v>
      </c>
      <c r="BD53" s="47"/>
      <c r="BE53" s="71">
        <f>IF(ISERROR(GETPIVOTDATA("VALUE",'CSS WK pvt'!$J$2,"DT_FILE",BE$8,"COMMODITY",BE$6,"TRIM_CAT",TRIM(B53),"TRIM_LINE",A51))=TRUE,0,GETPIVOTDATA("VALUE",'CSS WK pvt'!$J$2,"DT_FILE",BE$8,"COMMODITY",BE$6,"TRIM_CAT",TRIM(B53),"TRIM_LINE",A51))</f>
        <v>1391370</v>
      </c>
    </row>
    <row r="54" spans="1:57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283">
        <v>886040</v>
      </c>
      <c r="AB54" s="45">
        <v>915605</v>
      </c>
      <c r="AC54" s="207">
        <f t="shared" si="74"/>
        <v>0.61731452538811848</v>
      </c>
      <c r="AD54" s="207">
        <f t="shared" si="75"/>
        <v>1.3459716061655784</v>
      </c>
      <c r="AE54" s="207">
        <f t="shared" si="76"/>
        <v>1.2712137366017513</v>
      </c>
      <c r="AF54" s="207">
        <f t="shared" si="76"/>
        <v>1.0247935856337076</v>
      </c>
      <c r="AG54" s="207">
        <f t="shared" si="76"/>
        <v>0.98745610205819268</v>
      </c>
      <c r="AH54" s="207">
        <f t="shared" si="76"/>
        <v>0.67220168101619326</v>
      </c>
      <c r="AI54" s="207">
        <f t="shared" si="76"/>
        <v>0.69167021091369651</v>
      </c>
      <c r="AJ54" s="207">
        <f t="shared" si="76"/>
        <v>0.6372151172586088</v>
      </c>
      <c r="AK54" s="207">
        <f t="shared" si="76"/>
        <v>0.62528951223685192</v>
      </c>
      <c r="AL54" s="207">
        <f t="shared" si="76"/>
        <v>0.65174673018246432</v>
      </c>
      <c r="AM54" s="207">
        <f t="shared" si="76"/>
        <v>0.44626109429380556</v>
      </c>
      <c r="AN54" s="207">
        <f t="shared" si="76"/>
        <v>0.5641546693687538</v>
      </c>
      <c r="AO54" s="207">
        <f t="shared" si="76"/>
        <v>4.9605554479804512E-2</v>
      </c>
      <c r="AP54" s="239"/>
      <c r="AQ54" s="46">
        <f t="shared" si="77"/>
        <v>322210.14999999997</v>
      </c>
      <c r="AR54" s="72">
        <f t="shared" si="78"/>
        <v>695597.48</v>
      </c>
      <c r="AS54" s="73">
        <f t="shared" si="79"/>
        <v>692590.13</v>
      </c>
      <c r="AT54" s="73">
        <f t="shared" si="79"/>
        <v>472419.8</v>
      </c>
      <c r="AU54" s="73">
        <f t="shared" si="79"/>
        <v>378459.17</v>
      </c>
      <c r="AV54" s="73">
        <f t="shared" si="79"/>
        <v>291697.53000000003</v>
      </c>
      <c r="AW54" s="73">
        <f t="shared" si="79"/>
        <v>344737.66</v>
      </c>
      <c r="AX54" s="73">
        <f t="shared" si="79"/>
        <v>382713.18999999994</v>
      </c>
      <c r="AY54" s="73">
        <f t="shared" si="79"/>
        <v>373837.67000000004</v>
      </c>
      <c r="AZ54" s="73">
        <f t="shared" si="79"/>
        <v>334805.73</v>
      </c>
      <c r="BA54" s="73">
        <f t="shared" si="79"/>
        <v>253613.20999999996</v>
      </c>
      <c r="BB54" s="73">
        <f t="shared" si="79"/>
        <v>325860.16000000003</v>
      </c>
      <c r="BC54" s="73">
        <f t="shared" si="79"/>
        <v>41875.260000000009</v>
      </c>
      <c r="BD54" s="47"/>
      <c r="BE54" s="71">
        <f>IF(ISERROR(GETPIVOTDATA("VALUE",'CSS WK pvt'!$J$2,"DT_FILE",BE$8,"COMMODITY",BE$6,"TRIM_CAT",TRIM(B54),"TRIM_LINE",A51))=TRUE,0,GETPIVOTDATA("VALUE",'CSS WK pvt'!$J$2,"DT_FILE",BE$8,"COMMODITY",BE$6,"TRIM_CAT",TRIM(B54),"TRIM_LINE",A51))</f>
        <v>915605</v>
      </c>
    </row>
    <row r="55" spans="1:57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283">
        <v>665644</v>
      </c>
      <c r="AB55" s="45">
        <v>761515</v>
      </c>
      <c r="AC55" s="207">
        <f t="shared" si="74"/>
        <v>0.60947080664824571</v>
      </c>
      <c r="AD55" s="207">
        <f t="shared" si="75"/>
        <v>1.4694553559078425</v>
      </c>
      <c r="AE55" s="207">
        <f t="shared" si="76"/>
        <v>1.4520154185944474</v>
      </c>
      <c r="AF55" s="207">
        <f t="shared" si="76"/>
        <v>1.6013179954001961</v>
      </c>
      <c r="AG55" s="207">
        <f t="shared" si="76"/>
        <v>1.0878300926923785</v>
      </c>
      <c r="AH55" s="207">
        <f t="shared" si="76"/>
        <v>0.87740171525826283</v>
      </c>
      <c r="AI55" s="207">
        <f t="shared" si="76"/>
        <v>1.0741554683031675</v>
      </c>
      <c r="AJ55" s="207">
        <f t="shared" si="76"/>
        <v>0.94241602568881233</v>
      </c>
      <c r="AK55" s="207">
        <f t="shared" si="76"/>
        <v>0.95972755590195613</v>
      </c>
      <c r="AL55" s="207">
        <f t="shared" si="76"/>
        <v>0.84852150705852958</v>
      </c>
      <c r="AM55" s="207">
        <f t="shared" si="76"/>
        <v>0.50868896207113734</v>
      </c>
      <c r="AN55" s="207">
        <f t="shared" si="76"/>
        <v>0.73166234827975052</v>
      </c>
      <c r="AO55" s="207">
        <f t="shared" si="76"/>
        <v>2.566021124861622E-2</v>
      </c>
      <c r="AP55" s="239"/>
      <c r="AQ55" s="46">
        <f t="shared" si="77"/>
        <v>245758.37</v>
      </c>
      <c r="AR55" s="72">
        <f t="shared" si="78"/>
        <v>706460.5</v>
      </c>
      <c r="AS55" s="73">
        <f t="shared" si="79"/>
        <v>681296.51</v>
      </c>
      <c r="AT55" s="73">
        <f t="shared" si="79"/>
        <v>552680.18999999994</v>
      </c>
      <c r="AU55" s="73">
        <f t="shared" si="79"/>
        <v>390137.1</v>
      </c>
      <c r="AV55" s="73">
        <f t="shared" si="79"/>
        <v>338864.44</v>
      </c>
      <c r="AW55" s="73">
        <f t="shared" si="79"/>
        <v>400405.2</v>
      </c>
      <c r="AX55" s="73">
        <f t="shared" si="79"/>
        <v>381151.35</v>
      </c>
      <c r="AY55" s="73">
        <f t="shared" si="79"/>
        <v>450457.86</v>
      </c>
      <c r="AZ55" s="73">
        <f t="shared" si="79"/>
        <v>357972.76</v>
      </c>
      <c r="BA55" s="73">
        <f t="shared" si="79"/>
        <v>211370.28999999998</v>
      </c>
      <c r="BB55" s="73">
        <f t="shared" si="79"/>
        <v>303586.69</v>
      </c>
      <c r="BC55" s="73">
        <f t="shared" si="79"/>
        <v>16653.239999999991</v>
      </c>
      <c r="BD55" s="47"/>
      <c r="BE55" s="71">
        <f>IF(ISERROR(GETPIVOTDATA("VALUE",'CSS WK pvt'!$J$2,"DT_FILE",BE$8,"COMMODITY",BE$6,"TRIM_CAT",TRIM(B55),"TRIM_LINE",A51))=TRUE,0,GETPIVOTDATA("VALUE",'CSS WK pvt'!$J$2,"DT_FILE",BE$8,"COMMODITY",BE$6,"TRIM_CAT",TRIM(B55),"TRIM_LINE",A51))</f>
        <v>761515</v>
      </c>
    </row>
    <row r="56" spans="1:57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283">
        <v>374291</v>
      </c>
      <c r="AB56" s="45">
        <v>711177</v>
      </c>
      <c r="AC56" s="207">
        <f t="shared" si="74"/>
        <v>0.39845360329034851</v>
      </c>
      <c r="AD56" s="207">
        <f t="shared" si="75"/>
        <v>0.61604135295301932</v>
      </c>
      <c r="AE56" s="207">
        <f t="shared" si="76"/>
        <v>1.0174718185184428</v>
      </c>
      <c r="AF56" s="207">
        <f t="shared" si="76"/>
        <v>0.64383498564573027</v>
      </c>
      <c r="AG56" s="207">
        <f t="shared" si="76"/>
        <v>3.5040958005851963</v>
      </c>
      <c r="AH56" s="207">
        <f t="shared" si="76"/>
        <v>4.3920949526214423</v>
      </c>
      <c r="AI56" s="207">
        <f t="shared" si="76"/>
        <v>1.122987496871495</v>
      </c>
      <c r="AJ56" s="207">
        <f t="shared" si="76"/>
        <v>2.4265412106321196</v>
      </c>
      <c r="AK56" s="207">
        <f t="shared" si="76"/>
        <v>1.6154442545700916</v>
      </c>
      <c r="AL56" s="207">
        <f t="shared" si="76"/>
        <v>3.8298650938937664</v>
      </c>
      <c r="AM56" s="207">
        <f t="shared" si="76"/>
        <v>0.57703511323412837</v>
      </c>
      <c r="AN56" s="207">
        <f t="shared" si="76"/>
        <v>1.9011232358818715</v>
      </c>
      <c r="AO56" s="207">
        <f t="shared" si="76"/>
        <v>-0.26460540474779259</v>
      </c>
      <c r="AP56" s="239"/>
      <c r="AQ56" s="46">
        <f t="shared" si="77"/>
        <v>145016.91000000003</v>
      </c>
      <c r="AR56" s="72">
        <f t="shared" si="78"/>
        <v>213548.93</v>
      </c>
      <c r="AS56" s="73">
        <f t="shared" si="79"/>
        <v>255077.57</v>
      </c>
      <c r="AT56" s="73">
        <f t="shared" si="79"/>
        <v>139818.65</v>
      </c>
      <c r="AU56" s="73">
        <f t="shared" si="79"/>
        <v>627268.82000000007</v>
      </c>
      <c r="AV56" s="73">
        <f t="shared" si="79"/>
        <v>938604.79</v>
      </c>
      <c r="AW56" s="73">
        <f t="shared" si="79"/>
        <v>200026.78</v>
      </c>
      <c r="AX56" s="73">
        <f t="shared" si="79"/>
        <v>521454</v>
      </c>
      <c r="AY56" s="73">
        <f t="shared" si="79"/>
        <v>234073.01</v>
      </c>
      <c r="AZ56" s="73">
        <f t="shared" si="79"/>
        <v>653724.68999999994</v>
      </c>
      <c r="BA56" s="73">
        <f t="shared" si="79"/>
        <v>306597.14</v>
      </c>
      <c r="BB56" s="73">
        <f t="shared" si="79"/>
        <v>260400.88</v>
      </c>
      <c r="BC56" s="73">
        <f t="shared" si="79"/>
        <v>-134675.21000000002</v>
      </c>
      <c r="BD56" s="47"/>
      <c r="BE56" s="71">
        <f>IF(ISERROR(GETPIVOTDATA("VALUE",'CSS WK pvt'!$J$2,"DT_FILE",BE$8,"COMMODITY",BE$6,"TRIM_CAT",TRIM(B56),"TRIM_LINE",A51))=TRUE,0,GETPIVOTDATA("VALUE",'CSS WK pvt'!$J$2,"DT_FILE",BE$8,"COMMODITY",BE$6,"TRIM_CAT",TRIM(B56),"TRIM_LINE",A51))</f>
        <v>711177</v>
      </c>
    </row>
    <row r="57" spans="1:57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E57" si="80">SUM(D52:D56)</f>
        <v>6906288.9199999999</v>
      </c>
      <c r="E57" s="165">
        <f t="shared" si="80"/>
        <v>6504625.5700000003</v>
      </c>
      <c r="F57" s="165">
        <f t="shared" si="80"/>
        <v>5257988.9499999993</v>
      </c>
      <c r="G57" s="165">
        <f t="shared" si="80"/>
        <v>4439518.58</v>
      </c>
      <c r="H57" s="165">
        <f t="shared" si="80"/>
        <v>4855994.18</v>
      </c>
      <c r="I57" s="165">
        <f t="shared" si="80"/>
        <v>5805331.3399999989</v>
      </c>
      <c r="J57" s="165">
        <f t="shared" si="80"/>
        <v>7451947.4299999997</v>
      </c>
      <c r="K57" s="165">
        <f t="shared" si="80"/>
        <v>7281316.3799999999</v>
      </c>
      <c r="L57" s="165">
        <f t="shared" si="80"/>
        <v>6585671.3899999997</v>
      </c>
      <c r="M57" s="165">
        <f t="shared" si="80"/>
        <v>7230192.9100000001</v>
      </c>
      <c r="N57" s="166">
        <f t="shared" si="80"/>
        <v>7476134.0499999998</v>
      </c>
      <c r="O57" s="164">
        <f t="shared" si="80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284">
        <v>12077656</v>
      </c>
      <c r="AB57" s="166">
        <v>12298237</v>
      </c>
      <c r="AC57" s="240">
        <f t="shared" si="74"/>
        <v>0.49089576810702401</v>
      </c>
      <c r="AD57" s="241">
        <f t="shared" si="75"/>
        <v>0.59290570195259074</v>
      </c>
      <c r="AE57" s="242">
        <f t="shared" si="76"/>
        <v>0.61671919264677977</v>
      </c>
      <c r="AF57" s="242">
        <f t="shared" si="76"/>
        <v>0.79576566055735076</v>
      </c>
      <c r="AG57" s="242">
        <f t="shared" si="76"/>
        <v>0.96411296469897867</v>
      </c>
      <c r="AH57" s="242">
        <f t="shared" si="76"/>
        <v>0.84948533031396689</v>
      </c>
      <c r="AI57" s="242">
        <f t="shared" si="76"/>
        <v>0.88215079554787346</v>
      </c>
      <c r="AJ57" s="242">
        <f t="shared" si="76"/>
        <v>0.8435904344537225</v>
      </c>
      <c r="AK57" s="242">
        <f t="shared" si="76"/>
        <v>0.65438766444591712</v>
      </c>
      <c r="AL57" s="242">
        <f t="shared" si="76"/>
        <v>0.56517724459373619</v>
      </c>
      <c r="AM57" s="242">
        <f t="shared" si="76"/>
        <v>0.34560476063424977</v>
      </c>
      <c r="AN57" s="242">
        <f t="shared" si="76"/>
        <v>0.38842868929028906</v>
      </c>
      <c r="AO57" s="242">
        <f t="shared" si="76"/>
        <v>0.21876282727523047</v>
      </c>
      <c r="AP57" s="243"/>
      <c r="AQ57" s="48">
        <f t="shared" si="68"/>
        <v>3262912.7600000002</v>
      </c>
      <c r="AR57" s="167">
        <f t="shared" si="80"/>
        <v>4094778.08</v>
      </c>
      <c r="AS57" s="168">
        <f t="shared" si="80"/>
        <v>4011527.4299999992</v>
      </c>
      <c r="AT57" s="168">
        <f t="shared" si="80"/>
        <v>4184127.05</v>
      </c>
      <c r="AU57" s="168">
        <f t="shared" ref="AU57:AV57" si="81">SUM(AU52:AU56)</f>
        <v>4280197.42</v>
      </c>
      <c r="AV57" s="168">
        <f t="shared" si="81"/>
        <v>4125095.82</v>
      </c>
      <c r="AW57" s="168">
        <f t="shared" ref="AW57:AX57" si="82">SUM(AW52:AW56)</f>
        <v>5121177.6600000011</v>
      </c>
      <c r="AX57" s="168">
        <f t="shared" si="82"/>
        <v>6286391.5700000003</v>
      </c>
      <c r="AY57" s="168">
        <f t="shared" ref="AY57:AZ57" si="83">SUM(AY52:AY56)</f>
        <v>4764803.62</v>
      </c>
      <c r="AZ57" s="168">
        <f t="shared" si="83"/>
        <v>3722071.61</v>
      </c>
      <c r="BA57" s="168">
        <f t="shared" ref="BA57:BB57" si="84">SUM(BA52:BA56)</f>
        <v>2498789.0900000003</v>
      </c>
      <c r="BB57" s="168">
        <f t="shared" si="84"/>
        <v>2903944.9499999997</v>
      </c>
      <c r="BC57" s="168">
        <f t="shared" ref="BC57" si="85">SUM(BC52:BC56)</f>
        <v>2167888.71</v>
      </c>
      <c r="BD57" s="169"/>
      <c r="BE57" s="48">
        <f t="shared" si="80"/>
        <v>12298237</v>
      </c>
    </row>
    <row r="58" spans="1:57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52"/>
      <c r="AC58" s="244"/>
      <c r="AD58" s="245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7"/>
      <c r="AQ58" s="53"/>
      <c r="AR58" s="54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6"/>
      <c r="BE58" s="53"/>
    </row>
    <row r="59" spans="1:57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283">
        <v>50049055</v>
      </c>
      <c r="AB59" s="45">
        <v>53088093</v>
      </c>
      <c r="AC59" s="207">
        <f t="shared" ref="AC59:AC64" si="86">IF(ISERROR((O59-C59)/C59)=TRUE,0,(O59-C59)/C59)</f>
        <v>0.73822200838717489</v>
      </c>
      <c r="AD59" s="207">
        <f t="shared" ref="AD59:AD64" si="87">IF(ISERROR((P59-D59)/D59)=TRUE,0,(P59-D59)/D59)</f>
        <v>0.93728752708042384</v>
      </c>
      <c r="AE59" s="207">
        <f t="shared" ref="AE59:AO64" si="88">IF(ISERROR((Q59-E59)/E59)=TRUE,0,(Q59-E59)/E59)</f>
        <v>1.1644754375393342</v>
      </c>
      <c r="AF59" s="207">
        <f t="shared" si="88"/>
        <v>1.2037335345489553</v>
      </c>
      <c r="AG59" s="207">
        <f t="shared" si="88"/>
        <v>1.3532237065498733</v>
      </c>
      <c r="AH59" s="207">
        <f t="shared" si="88"/>
        <v>1.5521382010319558</v>
      </c>
      <c r="AI59" s="207">
        <f t="shared" si="88"/>
        <v>1.6555952912448024</v>
      </c>
      <c r="AJ59" s="207">
        <f t="shared" si="88"/>
        <v>1.9302238366605853</v>
      </c>
      <c r="AK59" s="207">
        <f t="shared" si="88"/>
        <v>1.8246524329791647</v>
      </c>
      <c r="AL59" s="207">
        <f t="shared" si="88"/>
        <v>1.8483954427261715</v>
      </c>
      <c r="AM59" s="207">
        <f t="shared" si="88"/>
        <v>1.6659651834143885</v>
      </c>
      <c r="AN59" s="207">
        <f t="shared" si="88"/>
        <v>1.6762620512708337</v>
      </c>
      <c r="AO59" s="207">
        <f t="shared" si="88"/>
        <v>1.4978474598957241</v>
      </c>
      <c r="AP59" s="239"/>
      <c r="AQ59" s="46">
        <f t="shared" ref="AQ59" si="89">O59-C59</f>
        <v>8509650.290000001</v>
      </c>
      <c r="AR59" s="72">
        <f t="shared" ref="AR59:AR63" si="90">P59-D59</f>
        <v>11281491.83</v>
      </c>
      <c r="AS59" s="73">
        <f t="shared" ref="AS59:BC63" si="91">Q59-E59</f>
        <v>14070436.49</v>
      </c>
      <c r="AT59" s="73">
        <f t="shared" si="91"/>
        <v>15079368.82</v>
      </c>
      <c r="AU59" s="73">
        <f t="shared" si="91"/>
        <v>16919736.109999999</v>
      </c>
      <c r="AV59" s="73">
        <f t="shared" si="91"/>
        <v>19076896.619999997</v>
      </c>
      <c r="AW59" s="73">
        <f t="shared" si="91"/>
        <v>20456629.920000002</v>
      </c>
      <c r="AX59" s="73">
        <f t="shared" si="91"/>
        <v>24799396.719999999</v>
      </c>
      <c r="AY59" s="73">
        <f t="shared" si="91"/>
        <v>27955941.82</v>
      </c>
      <c r="AZ59" s="73">
        <f t="shared" si="91"/>
        <v>30704254.969999999</v>
      </c>
      <c r="BA59" s="73">
        <f t="shared" si="91"/>
        <v>30190812.239999998</v>
      </c>
      <c r="BB59" s="73">
        <f t="shared" si="91"/>
        <v>31242525.300000001</v>
      </c>
      <c r="BC59" s="73">
        <f t="shared" si="91"/>
        <v>30012180.93</v>
      </c>
      <c r="BD59" s="47"/>
      <c r="BE59" s="71">
        <f>IF(ISERROR(GETPIVOTDATA("VALUE",'CSS WK pvt'!$J$2,"DT_FILE",BE$8,"COMMODITY",BE$6,"TRIM_CAT",TRIM(B59),"TRIM_LINE",A58))=TRUE,0,GETPIVOTDATA("VALUE",'CSS WK pvt'!$J$2,"DT_FILE",BE$8,"COMMODITY",BE$6,"TRIM_CAT",TRIM(B59),"TRIM_LINE",A58))</f>
        <v>53088093</v>
      </c>
    </row>
    <row r="60" spans="1:57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283">
        <v>12796954</v>
      </c>
      <c r="AB60" s="45">
        <v>12942063</v>
      </c>
      <c r="AC60" s="207">
        <f t="shared" si="86"/>
        <v>0.33930214494531774</v>
      </c>
      <c r="AD60" s="207">
        <f t="shared" si="87"/>
        <v>0.35982370548929987</v>
      </c>
      <c r="AE60" s="207">
        <f t="shared" si="88"/>
        <v>0.41480480522410773</v>
      </c>
      <c r="AF60" s="207">
        <f t="shared" si="88"/>
        <v>0.40998910558904156</v>
      </c>
      <c r="AG60" s="207">
        <f t="shared" si="88"/>
        <v>0.50326685276560823</v>
      </c>
      <c r="AH60" s="207">
        <f t="shared" si="88"/>
        <v>0.51451092660541065</v>
      </c>
      <c r="AI60" s="207">
        <f t="shared" si="88"/>
        <v>0.47307725971923853</v>
      </c>
      <c r="AJ60" s="207">
        <f t="shared" si="88"/>
        <v>0.38680702677487294</v>
      </c>
      <c r="AK60" s="207">
        <f t="shared" si="88"/>
        <v>0.30619394725647808</v>
      </c>
      <c r="AL60" s="207">
        <f t="shared" si="88"/>
        <v>0.2907333645250485</v>
      </c>
      <c r="AM60" s="207">
        <f t="shared" si="88"/>
        <v>0.25605355477427422</v>
      </c>
      <c r="AN60" s="207">
        <f t="shared" si="88"/>
        <v>0.31372439969884985</v>
      </c>
      <c r="AO60" s="207">
        <f t="shared" si="88"/>
        <v>0.28301627721891159</v>
      </c>
      <c r="AP60" s="239"/>
      <c r="AQ60" s="46">
        <f t="shared" ref="AQ60:AQ84" si="92">O60-C60</f>
        <v>2526867.580000001</v>
      </c>
      <c r="AR60" s="72">
        <f t="shared" si="90"/>
        <v>2806375.9299999997</v>
      </c>
      <c r="AS60" s="73">
        <f t="shared" si="91"/>
        <v>3200133.4400000004</v>
      </c>
      <c r="AT60" s="73">
        <f t="shared" si="91"/>
        <v>3237666.5300000003</v>
      </c>
      <c r="AU60" s="73">
        <f t="shared" si="91"/>
        <v>3963302.6399999997</v>
      </c>
      <c r="AV60" s="73">
        <f t="shared" si="91"/>
        <v>4023152.2199999997</v>
      </c>
      <c r="AW60" s="73">
        <f t="shared" si="91"/>
        <v>3725833.9800000004</v>
      </c>
      <c r="AX60" s="73">
        <f t="shared" si="91"/>
        <v>3113171.3499999996</v>
      </c>
      <c r="AY60" s="73">
        <f t="shared" si="91"/>
        <v>2703521.3000000007</v>
      </c>
      <c r="AZ60" s="73">
        <f t="shared" si="91"/>
        <v>2672282.09</v>
      </c>
      <c r="BA60" s="73">
        <f t="shared" si="91"/>
        <v>2479451.8699999992</v>
      </c>
      <c r="BB60" s="73">
        <f t="shared" si="91"/>
        <v>3003250.8000000007</v>
      </c>
      <c r="BC60" s="73">
        <f t="shared" si="91"/>
        <v>2822837.3599999994</v>
      </c>
      <c r="BD60" s="47"/>
      <c r="BE60" s="71">
        <f>IF(ISERROR(GETPIVOTDATA("VALUE",'CSS WK pvt'!$J$2,"DT_FILE",BE$8,"COMMODITY",BE$6,"TRIM_CAT",TRIM(B60),"TRIM_LINE",A58))=TRUE,0,GETPIVOTDATA("VALUE",'CSS WK pvt'!$J$2,"DT_FILE",BE$8,"COMMODITY",BE$6,"TRIM_CAT",TRIM(B60),"TRIM_LINE",A58))</f>
        <v>12942063</v>
      </c>
    </row>
    <row r="61" spans="1:57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283">
        <v>4173484</v>
      </c>
      <c r="AB61" s="45">
        <v>4293306</v>
      </c>
      <c r="AC61" s="207">
        <f t="shared" si="86"/>
        <v>0.52583897026927939</v>
      </c>
      <c r="AD61" s="207">
        <f t="shared" si="87"/>
        <v>0.98925737420107773</v>
      </c>
      <c r="AE61" s="207">
        <f t="shared" si="88"/>
        <v>1.5365316040191326</v>
      </c>
      <c r="AF61" s="207">
        <f t="shared" si="88"/>
        <v>1.9675022527108543</v>
      </c>
      <c r="AG61" s="207">
        <f t="shared" si="88"/>
        <v>2.1832082377623108</v>
      </c>
      <c r="AH61" s="207">
        <f t="shared" si="88"/>
        <v>2.3676668571305366</v>
      </c>
      <c r="AI61" s="207">
        <f t="shared" si="88"/>
        <v>2.3170613045921615</v>
      </c>
      <c r="AJ61" s="207">
        <f t="shared" si="88"/>
        <v>2.0114942734943577</v>
      </c>
      <c r="AK61" s="207">
        <f t="shared" si="88"/>
        <v>1.9733063679795446</v>
      </c>
      <c r="AL61" s="207">
        <f t="shared" si="88"/>
        <v>2.0179175521505321</v>
      </c>
      <c r="AM61" s="207">
        <f t="shared" si="88"/>
        <v>2.0274273730139964</v>
      </c>
      <c r="AN61" s="207">
        <f t="shared" si="88"/>
        <v>2.0779202840334769</v>
      </c>
      <c r="AO61" s="207">
        <f t="shared" si="88"/>
        <v>1.791122032415982</v>
      </c>
      <c r="AP61" s="239"/>
      <c r="AQ61" s="46">
        <f t="shared" si="92"/>
        <v>515304.57000000007</v>
      </c>
      <c r="AR61" s="72">
        <f t="shared" si="90"/>
        <v>1021023.21</v>
      </c>
      <c r="AS61" s="73">
        <f t="shared" si="91"/>
        <v>1635408.98</v>
      </c>
      <c r="AT61" s="73">
        <f t="shared" si="91"/>
        <v>2015725.9100000001</v>
      </c>
      <c r="AU61" s="73">
        <f t="shared" si="91"/>
        <v>2236963.06</v>
      </c>
      <c r="AV61" s="73">
        <f t="shared" si="91"/>
        <v>2363226.44</v>
      </c>
      <c r="AW61" s="73">
        <f t="shared" si="91"/>
        <v>2291573.19</v>
      </c>
      <c r="AX61" s="73">
        <f t="shared" si="91"/>
        <v>2107909.7400000002</v>
      </c>
      <c r="AY61" s="73">
        <f t="shared" si="91"/>
        <v>2276491.69</v>
      </c>
      <c r="AZ61" s="73">
        <f t="shared" si="91"/>
        <v>2515178.9500000002</v>
      </c>
      <c r="BA61" s="73">
        <f t="shared" si="91"/>
        <v>2626304.3600000003</v>
      </c>
      <c r="BB61" s="73">
        <f t="shared" si="91"/>
        <v>2713959.0700000003</v>
      </c>
      <c r="BC61" s="73">
        <f t="shared" si="91"/>
        <v>2678212.94</v>
      </c>
      <c r="BD61" s="47"/>
      <c r="BE61" s="71">
        <f>IF(ISERROR(GETPIVOTDATA("VALUE",'CSS WK pvt'!$J$2,"DT_FILE",BE$8,"COMMODITY",BE$6,"TRIM_CAT",TRIM(B61),"TRIM_LINE",A58))=TRUE,0,GETPIVOTDATA("VALUE",'CSS WK pvt'!$J$2,"DT_FILE",BE$8,"COMMODITY",BE$6,"TRIM_CAT",TRIM(B61),"TRIM_LINE",A58))</f>
        <v>4293306</v>
      </c>
    </row>
    <row r="62" spans="1:57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283">
        <v>1767095</v>
      </c>
      <c r="AB62" s="45">
        <v>1824791</v>
      </c>
      <c r="AC62" s="207">
        <f t="shared" si="86"/>
        <v>0.33436432663975568</v>
      </c>
      <c r="AD62" s="207">
        <f t="shared" si="87"/>
        <v>1.8150960704553887</v>
      </c>
      <c r="AE62" s="207">
        <f t="shared" si="88"/>
        <v>3.8250384464185809</v>
      </c>
      <c r="AF62" s="207">
        <f t="shared" si="88"/>
        <v>4.7241155632679561</v>
      </c>
      <c r="AG62" s="207">
        <f t="shared" si="88"/>
        <v>4.9147112533205863</v>
      </c>
      <c r="AH62" s="207">
        <f t="shared" si="88"/>
        <v>5.0768522222464174</v>
      </c>
      <c r="AI62" s="207">
        <f t="shared" si="88"/>
        <v>3.6740829291049129</v>
      </c>
      <c r="AJ62" s="207">
        <f t="shared" si="88"/>
        <v>3.6086995227227217</v>
      </c>
      <c r="AK62" s="207">
        <f t="shared" si="88"/>
        <v>3.2364617622545544</v>
      </c>
      <c r="AL62" s="207">
        <f t="shared" si="88"/>
        <v>3.5126953761612314</v>
      </c>
      <c r="AM62" s="207">
        <f t="shared" si="88"/>
        <v>3.2347961182637919</v>
      </c>
      <c r="AN62" s="207">
        <f t="shared" si="88"/>
        <v>3.2023901653351881</v>
      </c>
      <c r="AO62" s="207">
        <f t="shared" si="88"/>
        <v>2.6418497054598569</v>
      </c>
      <c r="AP62" s="239"/>
      <c r="AQ62" s="46">
        <f t="shared" si="92"/>
        <v>121585.95000000001</v>
      </c>
      <c r="AR62" s="72">
        <f t="shared" si="90"/>
        <v>569059.30000000005</v>
      </c>
      <c r="AS62" s="73">
        <f t="shared" si="91"/>
        <v>1184728.24</v>
      </c>
      <c r="AT62" s="73">
        <f t="shared" si="91"/>
        <v>1450156.18</v>
      </c>
      <c r="AU62" s="73">
        <f t="shared" si="91"/>
        <v>1651613.88</v>
      </c>
      <c r="AV62" s="73">
        <f t="shared" si="91"/>
        <v>1667002.45</v>
      </c>
      <c r="AW62" s="73">
        <f t="shared" si="91"/>
        <v>1441967.07</v>
      </c>
      <c r="AX62" s="73">
        <f t="shared" si="91"/>
        <v>1312584.23</v>
      </c>
      <c r="AY62" s="73">
        <f t="shared" si="91"/>
        <v>1397215.27</v>
      </c>
      <c r="AZ62" s="73">
        <f t="shared" si="91"/>
        <v>1527631.35</v>
      </c>
      <c r="BA62" s="73">
        <f t="shared" si="91"/>
        <v>1438397.09</v>
      </c>
      <c r="BB62" s="73">
        <f t="shared" si="91"/>
        <v>1373130.1099999999</v>
      </c>
      <c r="BC62" s="73">
        <f t="shared" si="91"/>
        <v>1281875.9099999999</v>
      </c>
      <c r="BD62" s="47"/>
      <c r="BE62" s="71">
        <f>IF(ISERROR(GETPIVOTDATA("VALUE",'CSS WK pvt'!$J$2,"DT_FILE",BE$8,"COMMODITY",BE$6,"TRIM_CAT",TRIM(B62),"TRIM_LINE",A58))=TRUE,0,GETPIVOTDATA("VALUE",'CSS WK pvt'!$J$2,"DT_FILE",BE$8,"COMMODITY",BE$6,"TRIM_CAT",TRIM(B62),"TRIM_LINE",A58))</f>
        <v>1824791</v>
      </c>
    </row>
    <row r="63" spans="1:57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283">
        <v>474669</v>
      </c>
      <c r="AB63" s="45">
        <v>482699</v>
      </c>
      <c r="AC63" s="207">
        <f t="shared" si="86"/>
        <v>7.6350809251206936E-2</v>
      </c>
      <c r="AD63" s="207">
        <f t="shared" si="87"/>
        <v>-7.4760803330795461E-2</v>
      </c>
      <c r="AE63" s="207">
        <f t="shared" si="88"/>
        <v>0.13743808696799481</v>
      </c>
      <c r="AF63" s="207">
        <f t="shared" si="88"/>
        <v>1.1421034658073328</v>
      </c>
      <c r="AG63" s="207">
        <f t="shared" si="88"/>
        <v>0.91376700470530969</v>
      </c>
      <c r="AH63" s="207">
        <f t="shared" si="88"/>
        <v>0.72139355806556926</v>
      </c>
      <c r="AI63" s="207">
        <f t="shared" si="88"/>
        <v>0.79414159084031044</v>
      </c>
      <c r="AJ63" s="207">
        <f t="shared" si="88"/>
        <v>0.71046032128798176</v>
      </c>
      <c r="AK63" s="207">
        <f t="shared" si="88"/>
        <v>1.6125207862731401</v>
      </c>
      <c r="AL63" s="207">
        <f t="shared" si="88"/>
        <v>1.7764791617280207</v>
      </c>
      <c r="AM63" s="207">
        <f t="shared" si="88"/>
        <v>2.3941383330676134</v>
      </c>
      <c r="AN63" s="207">
        <f t="shared" si="88"/>
        <v>2.6625536264238741</v>
      </c>
      <c r="AO63" s="207">
        <f t="shared" si="88"/>
        <v>1.6941037842001694</v>
      </c>
      <c r="AP63" s="239"/>
      <c r="AQ63" s="46">
        <f t="shared" si="92"/>
        <v>12497.880000000005</v>
      </c>
      <c r="AR63" s="72">
        <f t="shared" si="90"/>
        <v>-14119.190000000002</v>
      </c>
      <c r="AS63" s="73">
        <f t="shared" si="91"/>
        <v>34771.010000000009</v>
      </c>
      <c r="AT63" s="73">
        <f t="shared" si="91"/>
        <v>214577.12</v>
      </c>
      <c r="AU63" s="73">
        <f t="shared" si="91"/>
        <v>217128.21</v>
      </c>
      <c r="AV63" s="73">
        <f t="shared" si="91"/>
        <v>227589.33000000002</v>
      </c>
      <c r="AW63" s="73">
        <f t="shared" si="91"/>
        <v>215019.21999999997</v>
      </c>
      <c r="AX63" s="73">
        <f t="shared" si="91"/>
        <v>195010.40999999997</v>
      </c>
      <c r="AY63" s="73">
        <f t="shared" si="91"/>
        <v>349296.69</v>
      </c>
      <c r="AZ63" s="73">
        <f t="shared" si="91"/>
        <v>443567.11</v>
      </c>
      <c r="BA63" s="73">
        <f t="shared" si="91"/>
        <v>414760.86</v>
      </c>
      <c r="BB63" s="73">
        <f t="shared" si="91"/>
        <v>395959</v>
      </c>
      <c r="BC63" s="73">
        <f t="shared" si="91"/>
        <v>298480.91000000003</v>
      </c>
      <c r="BD63" s="47"/>
      <c r="BE63" s="71">
        <f>IF(ISERROR(GETPIVOTDATA("VALUE",'CSS WK pvt'!$J$2,"DT_FILE",BE$8,"COMMODITY",BE$6,"TRIM_CAT",TRIM(B63),"TRIM_LINE",A58))=TRUE,0,GETPIVOTDATA("VALUE",'CSS WK pvt'!$J$2,"DT_FILE",BE$8,"COMMODITY",BE$6,"TRIM_CAT",TRIM(B63),"TRIM_LINE",A58))</f>
        <v>482699</v>
      </c>
    </row>
    <row r="64" spans="1:57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E64" si="93">SUM(D59:D63)</f>
        <v>21370110.920000002</v>
      </c>
      <c r="E64" s="165">
        <f t="shared" si="93"/>
        <v>21424936.84</v>
      </c>
      <c r="F64" s="165">
        <f t="shared" si="93"/>
        <v>21943480.439999998</v>
      </c>
      <c r="G64" s="165">
        <f t="shared" si="93"/>
        <v>21976728.100000001</v>
      </c>
      <c r="H64" s="165">
        <f t="shared" si="93"/>
        <v>21752055.940000001</v>
      </c>
      <c r="I64" s="165">
        <f t="shared" si="93"/>
        <v>21884024.620000001</v>
      </c>
      <c r="J64" s="165">
        <f t="shared" si="93"/>
        <v>22582466.550000001</v>
      </c>
      <c r="K64" s="165">
        <f t="shared" si="93"/>
        <v>25952652.229999997</v>
      </c>
      <c r="L64" s="165">
        <f t="shared" si="93"/>
        <v>27733824.529999997</v>
      </c>
      <c r="M64" s="165">
        <f t="shared" si="93"/>
        <v>29718739.580000002</v>
      </c>
      <c r="N64" s="166">
        <f t="shared" si="93"/>
        <v>30094696.719999999</v>
      </c>
      <c r="O64" s="164">
        <f t="shared" si="93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284">
        <v>69261257</v>
      </c>
      <c r="AB64" s="166">
        <v>72630952</v>
      </c>
      <c r="AC64" s="240">
        <f t="shared" si="86"/>
        <v>0.57055178563371578</v>
      </c>
      <c r="AD64" s="241">
        <f t="shared" si="87"/>
        <v>0.73297846410990908</v>
      </c>
      <c r="AE64" s="242">
        <f t="shared" si="88"/>
        <v>0.93934830754908305</v>
      </c>
      <c r="AF64" s="242">
        <f t="shared" si="88"/>
        <v>1.0024615110692079</v>
      </c>
      <c r="AG64" s="242">
        <f t="shared" si="88"/>
        <v>1.1370547875140702</v>
      </c>
      <c r="AH64" s="242">
        <f t="shared" si="88"/>
        <v>1.2577140816234953</v>
      </c>
      <c r="AI64" s="242">
        <f t="shared" si="88"/>
        <v>1.2854593187713201</v>
      </c>
      <c r="AJ64" s="242">
        <f t="shared" si="88"/>
        <v>1.3961305945120508</v>
      </c>
      <c r="AK64" s="242">
        <f t="shared" si="88"/>
        <v>1.3363746588454173</v>
      </c>
      <c r="AL64" s="242">
        <f t="shared" si="88"/>
        <v>1.3652251397582489</v>
      </c>
      <c r="AM64" s="242">
        <f t="shared" si="88"/>
        <v>1.2500438088902288</v>
      </c>
      <c r="AN64" s="242">
        <f t="shared" si="88"/>
        <v>1.2868986399940037</v>
      </c>
      <c r="AO64" s="242">
        <f t="shared" si="88"/>
        <v>1.1531326098778443</v>
      </c>
      <c r="AP64" s="243"/>
      <c r="AQ64" s="48">
        <f t="shared" si="68"/>
        <v>11685906.270000001</v>
      </c>
      <c r="AR64" s="167">
        <f t="shared" si="93"/>
        <v>15663831.08</v>
      </c>
      <c r="AS64" s="168">
        <f t="shared" si="93"/>
        <v>20125478.16</v>
      </c>
      <c r="AT64" s="168">
        <f t="shared" si="93"/>
        <v>21997494.560000002</v>
      </c>
      <c r="AU64" s="168">
        <f t="shared" ref="AU64:AV64" si="94">SUM(AU59:AU63)</f>
        <v>24988743.899999999</v>
      </c>
      <c r="AV64" s="168">
        <f t="shared" si="94"/>
        <v>27357867.059999995</v>
      </c>
      <c r="AW64" s="168">
        <f t="shared" ref="AW64:AX64" si="95">SUM(AW59:AW63)</f>
        <v>28131023.380000003</v>
      </c>
      <c r="AX64" s="168">
        <f t="shared" si="95"/>
        <v>31528072.450000003</v>
      </c>
      <c r="AY64" s="168">
        <f t="shared" ref="AY64:AZ64" si="96">SUM(AY59:AY63)</f>
        <v>34682466.770000003</v>
      </c>
      <c r="AZ64" s="168">
        <f t="shared" si="96"/>
        <v>37862914.469999999</v>
      </c>
      <c r="BA64" s="168">
        <f t="shared" ref="BA64:BB64" si="97">SUM(BA59:BA63)</f>
        <v>37149726.420000002</v>
      </c>
      <c r="BB64" s="168">
        <f t="shared" si="97"/>
        <v>38728824.280000001</v>
      </c>
      <c r="BC64" s="168">
        <f t="shared" ref="BC64" si="98">SUM(BC59:BC63)</f>
        <v>37093588.04999999</v>
      </c>
      <c r="BD64" s="169"/>
      <c r="BE64" s="48">
        <f t="shared" si="93"/>
        <v>72630952</v>
      </c>
    </row>
    <row r="65" spans="1:57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52"/>
      <c r="AC65" s="244"/>
      <c r="AD65" s="245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7"/>
      <c r="AQ65" s="53"/>
      <c r="AR65" s="54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6"/>
      <c r="BE65" s="53"/>
    </row>
    <row r="66" spans="1:57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283">
        <v>70982138</v>
      </c>
      <c r="AB66" s="45">
        <v>73049927</v>
      </c>
      <c r="AC66" s="207">
        <f t="shared" ref="AC66:AC71" si="99">IF(ISERROR((O66-C66)/C66)=TRUE,0,(O66-C66)/C66)</f>
        <v>0.5379368709697363</v>
      </c>
      <c r="AD66" s="207">
        <f t="shared" ref="AD66:AD71" si="100">IF(ISERROR((P66-D66)/D66)=TRUE,0,(P66-D66)/D66)</f>
        <v>0.61377136333842353</v>
      </c>
      <c r="AE66" s="207">
        <f t="shared" ref="AE66:AO71" si="101">IF(ISERROR((Q66-E66)/E66)=TRUE,0,(Q66-E66)/E66)</f>
        <v>0.82620709429469608</v>
      </c>
      <c r="AF66" s="207">
        <f t="shared" si="101"/>
        <v>0.99821026341283736</v>
      </c>
      <c r="AG66" s="207">
        <f t="shared" si="101"/>
        <v>0.9555959060163336</v>
      </c>
      <c r="AH66" s="207">
        <f t="shared" si="101"/>
        <v>1.0273763321699649</v>
      </c>
      <c r="AI66" s="207">
        <f t="shared" si="101"/>
        <v>1.1282646849042575</v>
      </c>
      <c r="AJ66" s="207">
        <f t="shared" si="101"/>
        <v>1.2431637853711768</v>
      </c>
      <c r="AK66" s="207">
        <f t="shared" si="101"/>
        <v>1.201471741983021</v>
      </c>
      <c r="AL66" s="207">
        <f t="shared" si="101"/>
        <v>1.2848743133583898</v>
      </c>
      <c r="AM66" s="207">
        <f t="shared" si="101"/>
        <v>1.1297133704138513</v>
      </c>
      <c r="AN66" s="207">
        <f t="shared" si="101"/>
        <v>1.0468652907202962</v>
      </c>
      <c r="AO66" s="207">
        <f t="shared" si="101"/>
        <v>0.92718722820390598</v>
      </c>
      <c r="AP66" s="239"/>
      <c r="AQ66" s="46">
        <f t="shared" ref="AQ66" si="102">O66-C66</f>
        <v>12883028.600000005</v>
      </c>
      <c r="AR66" s="72">
        <f t="shared" ref="AR66:AR70" si="103">P66-D66</f>
        <v>15269728.030000001</v>
      </c>
      <c r="AS66" s="73">
        <f t="shared" ref="AS66:BC70" si="104">Q66-E66</f>
        <v>18936580.370000001</v>
      </c>
      <c r="AT66" s="73">
        <f t="shared" si="104"/>
        <v>21513414.809999999</v>
      </c>
      <c r="AU66" s="73">
        <f t="shared" si="104"/>
        <v>21272335.039999999</v>
      </c>
      <c r="AV66" s="73">
        <f t="shared" si="104"/>
        <v>25363240.600000001</v>
      </c>
      <c r="AW66" s="73">
        <f t="shared" si="104"/>
        <v>30434101.27</v>
      </c>
      <c r="AX66" s="73">
        <f t="shared" si="104"/>
        <v>33589920.549999997</v>
      </c>
      <c r="AY66" s="73">
        <f t="shared" si="104"/>
        <v>34113579.730000004</v>
      </c>
      <c r="AZ66" s="73">
        <f t="shared" si="104"/>
        <v>36837072.950000003</v>
      </c>
      <c r="BA66" s="73">
        <f t="shared" si="104"/>
        <v>34778552.810000002</v>
      </c>
      <c r="BB66" s="73">
        <f t="shared" si="104"/>
        <v>35998250.009999998</v>
      </c>
      <c r="BC66" s="73">
        <f t="shared" si="104"/>
        <v>34150149.409999996</v>
      </c>
      <c r="BD66" s="47"/>
      <c r="BE66" s="71">
        <f>IF(ISERROR(GETPIVOTDATA("VALUE",'CSS WK pvt'!$J$2,"DT_FILE",BE$8,"COMMODITY",BE$6,"TRIM_CAT",TRIM(B66),"TRIM_LINE",A65))=TRUE,0,GETPIVOTDATA("VALUE",'CSS WK pvt'!$J$2,"DT_FILE",BE$8,"COMMODITY",BE$6,"TRIM_CAT",TRIM(B66),"TRIM_LINE",A65))</f>
        <v>73049927</v>
      </c>
    </row>
    <row r="67" spans="1:57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283">
        <v>15913149</v>
      </c>
      <c r="AB67" s="45">
        <v>15842899</v>
      </c>
      <c r="AC67" s="207">
        <f t="shared" si="99"/>
        <v>0.24525266105955557</v>
      </c>
      <c r="AD67" s="207">
        <f t="shared" si="100"/>
        <v>0.23821976376269882</v>
      </c>
      <c r="AE67" s="207">
        <f t="shared" si="101"/>
        <v>0.30872458530744612</v>
      </c>
      <c r="AF67" s="207">
        <f t="shared" si="101"/>
        <v>0.35548628599775506</v>
      </c>
      <c r="AG67" s="207">
        <f t="shared" si="101"/>
        <v>0.40815760565695386</v>
      </c>
      <c r="AH67" s="207">
        <f t="shared" si="101"/>
        <v>0.42121169369676742</v>
      </c>
      <c r="AI67" s="207">
        <f t="shared" si="101"/>
        <v>0.3907903577950837</v>
      </c>
      <c r="AJ67" s="207">
        <f t="shared" si="101"/>
        <v>0.27964606736004316</v>
      </c>
      <c r="AK67" s="207">
        <f t="shared" si="101"/>
        <v>0.21521803900094794</v>
      </c>
      <c r="AL67" s="207">
        <f t="shared" si="101"/>
        <v>0.19915926937498898</v>
      </c>
      <c r="AM67" s="207">
        <f t="shared" si="101"/>
        <v>0.1725416065235523</v>
      </c>
      <c r="AN67" s="207">
        <f t="shared" si="101"/>
        <v>0.21921488877285958</v>
      </c>
      <c r="AO67" s="207">
        <f t="shared" si="101"/>
        <v>0.2117463509509907</v>
      </c>
      <c r="AP67" s="239"/>
      <c r="AQ67" s="46">
        <f t="shared" si="92"/>
        <v>2586429.58</v>
      </c>
      <c r="AR67" s="72">
        <f t="shared" si="103"/>
        <v>2583628.33</v>
      </c>
      <c r="AS67" s="73">
        <f t="shared" si="104"/>
        <v>3181720.6300000008</v>
      </c>
      <c r="AT67" s="73">
        <f t="shared" si="104"/>
        <v>3574321.8699999992</v>
      </c>
      <c r="AU67" s="73">
        <f t="shared" si="104"/>
        <v>4086244.4000000004</v>
      </c>
      <c r="AV67" s="73">
        <f t="shared" si="104"/>
        <v>4309894.0500000007</v>
      </c>
      <c r="AW67" s="73">
        <f t="shared" si="104"/>
        <v>4206768.2300000004</v>
      </c>
      <c r="AX67" s="73">
        <f t="shared" si="104"/>
        <v>3082159.75</v>
      </c>
      <c r="AY67" s="73">
        <f t="shared" si="104"/>
        <v>2472388.91</v>
      </c>
      <c r="AZ67" s="73">
        <f t="shared" si="104"/>
        <v>2348205.7400000002</v>
      </c>
      <c r="BA67" s="73">
        <f t="shared" si="104"/>
        <v>2149113.3200000003</v>
      </c>
      <c r="BB67" s="73">
        <f t="shared" si="104"/>
        <v>2794623.0700000003</v>
      </c>
      <c r="BC67" s="73">
        <f t="shared" si="104"/>
        <v>2780739.74</v>
      </c>
      <c r="BD67" s="47"/>
      <c r="BE67" s="71">
        <f>IF(ISERROR(GETPIVOTDATA("VALUE",'CSS WK pvt'!$J$2,"DT_FILE",BE$8,"COMMODITY",BE$6,"TRIM_CAT",TRIM(B67),"TRIM_LINE",A65))=TRUE,0,GETPIVOTDATA("VALUE",'CSS WK pvt'!$J$2,"DT_FILE",BE$8,"COMMODITY",BE$6,"TRIM_CAT",TRIM(B67),"TRIM_LINE",A65))</f>
        <v>15842899</v>
      </c>
    </row>
    <row r="68" spans="1:57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283">
        <v>6888502</v>
      </c>
      <c r="AB68" s="45">
        <v>6859221</v>
      </c>
      <c r="AC68" s="207">
        <f t="shared" si="99"/>
        <v>0.4453668236134678</v>
      </c>
      <c r="AD68" s="207">
        <f t="shared" si="100"/>
        <v>0.78158365899664672</v>
      </c>
      <c r="AE68" s="207">
        <f t="shared" si="101"/>
        <v>0.86354778621560213</v>
      </c>
      <c r="AF68" s="207">
        <f t="shared" si="101"/>
        <v>1.128135595116716</v>
      </c>
      <c r="AG68" s="207">
        <f t="shared" si="101"/>
        <v>0.87846028289927214</v>
      </c>
      <c r="AH68" s="207">
        <f t="shared" si="101"/>
        <v>1.0339226340077377</v>
      </c>
      <c r="AI68" s="207">
        <f t="shared" si="101"/>
        <v>0.87288534331957912</v>
      </c>
      <c r="AJ68" s="207">
        <f t="shared" si="101"/>
        <v>0.93951065012157242</v>
      </c>
      <c r="AK68" s="207">
        <f t="shared" si="101"/>
        <v>0.85984164535186869</v>
      </c>
      <c r="AL68" s="207">
        <f t="shared" si="101"/>
        <v>0.99674195651499464</v>
      </c>
      <c r="AM68" s="207">
        <f t="shared" si="101"/>
        <v>0.91964203979768655</v>
      </c>
      <c r="AN68" s="207">
        <f t="shared" si="101"/>
        <v>0.90008173234240174</v>
      </c>
      <c r="AO68" s="207">
        <f t="shared" si="101"/>
        <v>0.55305826494396604</v>
      </c>
      <c r="AP68" s="239"/>
      <c r="AQ68" s="46">
        <f t="shared" si="92"/>
        <v>1366711.4099999997</v>
      </c>
      <c r="AR68" s="72">
        <f t="shared" si="103"/>
        <v>2544573</v>
      </c>
      <c r="AS68" s="73">
        <f t="shared" si="104"/>
        <v>2632480.2799999998</v>
      </c>
      <c r="AT68" s="73">
        <f t="shared" si="104"/>
        <v>2899836.21</v>
      </c>
      <c r="AU68" s="73">
        <f t="shared" si="104"/>
        <v>2567302.9</v>
      </c>
      <c r="AV68" s="73">
        <f t="shared" si="104"/>
        <v>3004513.51</v>
      </c>
      <c r="AW68" s="73">
        <f t="shared" si="104"/>
        <v>2869188.98</v>
      </c>
      <c r="AX68" s="73">
        <f t="shared" si="104"/>
        <v>2953086.89</v>
      </c>
      <c r="AY68" s="73">
        <f t="shared" si="104"/>
        <v>2833829.99</v>
      </c>
      <c r="AZ68" s="73">
        <f t="shared" si="104"/>
        <v>3207343.09</v>
      </c>
      <c r="BA68" s="73">
        <f t="shared" si="104"/>
        <v>3117791.31</v>
      </c>
      <c r="BB68" s="73">
        <f t="shared" si="104"/>
        <v>3250332.92</v>
      </c>
      <c r="BC68" s="73">
        <f t="shared" si="104"/>
        <v>2453058.62</v>
      </c>
      <c r="BD68" s="47"/>
      <c r="BE68" s="71">
        <f>IF(ISERROR(GETPIVOTDATA("VALUE",'CSS WK pvt'!$J$2,"DT_FILE",BE$8,"COMMODITY",BE$6,"TRIM_CAT",TRIM(B68),"TRIM_LINE",A65))=TRUE,0,GETPIVOTDATA("VALUE",'CSS WK pvt'!$J$2,"DT_FILE",BE$8,"COMMODITY",BE$6,"TRIM_CAT",TRIM(B68),"TRIM_LINE",A65))</f>
        <v>6859221</v>
      </c>
    </row>
    <row r="69" spans="1:57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283">
        <v>4738087</v>
      </c>
      <c r="AB69" s="45">
        <v>4633316</v>
      </c>
      <c r="AC69" s="207">
        <f t="shared" si="99"/>
        <v>0.30056126924335885</v>
      </c>
      <c r="AD69" s="207">
        <f t="shared" si="100"/>
        <v>0.86956964354625321</v>
      </c>
      <c r="AE69" s="207">
        <f t="shared" si="101"/>
        <v>1.1233556080909137</v>
      </c>
      <c r="AF69" s="207">
        <f t="shared" si="101"/>
        <v>1.3738099587802901</v>
      </c>
      <c r="AG69" s="207">
        <f t="shared" si="101"/>
        <v>0.79538105035525741</v>
      </c>
      <c r="AH69" s="207">
        <f t="shared" si="101"/>
        <v>1.119171377284417</v>
      </c>
      <c r="AI69" s="207">
        <f t="shared" si="101"/>
        <v>0.83183244629467468</v>
      </c>
      <c r="AJ69" s="207">
        <f t="shared" si="101"/>
        <v>1.0530668086148132</v>
      </c>
      <c r="AK69" s="207">
        <f t="shared" si="101"/>
        <v>0.86386169926048861</v>
      </c>
      <c r="AL69" s="207">
        <f t="shared" si="101"/>
        <v>0.92224586036904987</v>
      </c>
      <c r="AM69" s="207">
        <f t="shared" si="101"/>
        <v>0.95859144214938696</v>
      </c>
      <c r="AN69" s="207">
        <f t="shared" si="101"/>
        <v>0.80610702485269314</v>
      </c>
      <c r="AO69" s="207">
        <f t="shared" si="101"/>
        <v>0.33405095209592078</v>
      </c>
      <c r="AP69" s="239"/>
      <c r="AQ69" s="46">
        <f t="shared" si="92"/>
        <v>820791.43000000017</v>
      </c>
      <c r="AR69" s="72">
        <f t="shared" si="103"/>
        <v>2604483.37</v>
      </c>
      <c r="AS69" s="73">
        <f t="shared" si="104"/>
        <v>2632599.2799999998</v>
      </c>
      <c r="AT69" s="73">
        <f t="shared" si="104"/>
        <v>2740510.19</v>
      </c>
      <c r="AU69" s="73">
        <f t="shared" si="104"/>
        <v>2098903.12</v>
      </c>
      <c r="AV69" s="73">
        <f t="shared" si="104"/>
        <v>2554807.23</v>
      </c>
      <c r="AW69" s="73">
        <f t="shared" si="104"/>
        <v>2278211.94</v>
      </c>
      <c r="AX69" s="73">
        <f t="shared" si="104"/>
        <v>2475838.5099999998</v>
      </c>
      <c r="AY69" s="73">
        <f t="shared" si="104"/>
        <v>2433334.61</v>
      </c>
      <c r="AZ69" s="73">
        <f t="shared" si="104"/>
        <v>2445499.9900000002</v>
      </c>
      <c r="BA69" s="73">
        <f t="shared" si="104"/>
        <v>2431825.85</v>
      </c>
      <c r="BB69" s="73">
        <f t="shared" si="104"/>
        <v>2202340.9</v>
      </c>
      <c r="BC69" s="73">
        <f t="shared" si="104"/>
        <v>1186433.2999999998</v>
      </c>
      <c r="BD69" s="47"/>
      <c r="BE69" s="71">
        <f>IF(ISERROR(GETPIVOTDATA("VALUE",'CSS WK pvt'!$J$2,"DT_FILE",BE$8,"COMMODITY",BE$6,"TRIM_CAT",TRIM(B69),"TRIM_LINE",A65))=TRUE,0,GETPIVOTDATA("VALUE",'CSS WK pvt'!$J$2,"DT_FILE",BE$8,"COMMODITY",BE$6,"TRIM_CAT",TRIM(B69),"TRIM_LINE",A65))</f>
        <v>4633316</v>
      </c>
    </row>
    <row r="70" spans="1:57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283">
        <v>3005073</v>
      </c>
      <c r="AB70" s="45">
        <v>2925144</v>
      </c>
      <c r="AC70" s="207">
        <f t="shared" si="99"/>
        <v>0.30684494920440075</v>
      </c>
      <c r="AD70" s="207">
        <f t="shared" si="100"/>
        <v>0.12318838369085816</v>
      </c>
      <c r="AE70" s="207">
        <f t="shared" si="101"/>
        <v>0.39802744203488644</v>
      </c>
      <c r="AF70" s="207">
        <f t="shared" si="101"/>
        <v>0.70418729162273463</v>
      </c>
      <c r="AG70" s="207">
        <f t="shared" si="101"/>
        <v>0.72052719970720636</v>
      </c>
      <c r="AH70" s="207">
        <f t="shared" si="101"/>
        <v>1.6960904122579905</v>
      </c>
      <c r="AI70" s="207">
        <f t="shared" si="101"/>
        <v>2.6538251541237599E-2</v>
      </c>
      <c r="AJ70" s="207">
        <f t="shared" si="101"/>
        <v>1.4368053362871145</v>
      </c>
      <c r="AK70" s="207">
        <f t="shared" si="101"/>
        <v>0.93309995680072644</v>
      </c>
      <c r="AL70" s="207">
        <f t="shared" si="101"/>
        <v>0.45792077337710513</v>
      </c>
      <c r="AM70" s="207">
        <f t="shared" si="101"/>
        <v>0.63705458722976271</v>
      </c>
      <c r="AN70" s="207">
        <f t="shared" si="101"/>
        <v>1.0462212159594684</v>
      </c>
      <c r="AO70" s="207">
        <f t="shared" si="101"/>
        <v>2.8532400483332861E-3</v>
      </c>
      <c r="AP70" s="239"/>
      <c r="AQ70" s="46">
        <f t="shared" si="92"/>
        <v>703578.5</v>
      </c>
      <c r="AR70" s="72">
        <f t="shared" si="103"/>
        <v>323047</v>
      </c>
      <c r="AS70" s="73">
        <f t="shared" si="104"/>
        <v>766111.2</v>
      </c>
      <c r="AT70" s="73">
        <f t="shared" si="104"/>
        <v>1142298.07</v>
      </c>
      <c r="AU70" s="73">
        <f t="shared" si="104"/>
        <v>1587006.3199999998</v>
      </c>
      <c r="AV70" s="73">
        <f t="shared" si="104"/>
        <v>2481575.12</v>
      </c>
      <c r="AW70" s="73">
        <f t="shared" si="104"/>
        <v>70501.790000000037</v>
      </c>
      <c r="AX70" s="73">
        <f t="shared" si="104"/>
        <v>1931733.61</v>
      </c>
      <c r="AY70" s="73">
        <f t="shared" si="104"/>
        <v>1720259.18</v>
      </c>
      <c r="AZ70" s="73">
        <f t="shared" si="104"/>
        <v>1203643.2599999998</v>
      </c>
      <c r="BA70" s="73">
        <f t="shared" si="104"/>
        <v>1763749.98</v>
      </c>
      <c r="BB70" s="73">
        <f t="shared" si="104"/>
        <v>1930680.97</v>
      </c>
      <c r="BC70" s="73">
        <f t="shared" si="104"/>
        <v>8549.7999999998137</v>
      </c>
      <c r="BD70" s="47"/>
      <c r="BE70" s="71">
        <f>IF(ISERROR(GETPIVOTDATA("VALUE",'CSS WK pvt'!$J$2,"DT_FILE",BE$8,"COMMODITY",BE$6,"TRIM_CAT",TRIM(B70),"TRIM_LINE",A65))=TRUE,0,GETPIVOTDATA("VALUE",'CSS WK pvt'!$J$2,"DT_FILE",BE$8,"COMMODITY",BE$6,"TRIM_CAT",TRIM(B70),"TRIM_LINE",A65))</f>
        <v>2925144</v>
      </c>
    </row>
    <row r="71" spans="1:57" s="150" customFormat="1" ht="15" thickBot="1" x14ac:dyDescent="0.4">
      <c r="A71" s="173"/>
      <c r="B71" s="57" t="s">
        <v>35</v>
      </c>
      <c r="C71" s="144">
        <f t="shared" ref="C71:O71" si="105">SUM(C66:C70)</f>
        <v>42587478.610000007</v>
      </c>
      <c r="D71" s="145">
        <f t="shared" si="105"/>
        <v>44597280.270000003</v>
      </c>
      <c r="E71" s="145">
        <f t="shared" si="105"/>
        <v>40542643.239999995</v>
      </c>
      <c r="F71" s="145">
        <f t="shared" si="105"/>
        <v>37794169.850000001</v>
      </c>
      <c r="G71" s="145">
        <f t="shared" si="105"/>
        <v>40036174.220000006</v>
      </c>
      <c r="H71" s="145">
        <f t="shared" si="105"/>
        <v>41571341.490000002</v>
      </c>
      <c r="I71" s="145">
        <f t="shared" si="105"/>
        <v>46421440.790000007</v>
      </c>
      <c r="J71" s="145">
        <f t="shared" si="105"/>
        <v>44880108.690000005</v>
      </c>
      <c r="K71" s="145">
        <f t="shared" si="105"/>
        <v>47837157.579999998</v>
      </c>
      <c r="L71" s="145">
        <f t="shared" si="105"/>
        <v>48958381.969999999</v>
      </c>
      <c r="M71" s="145">
        <f t="shared" si="105"/>
        <v>51936610.730000004</v>
      </c>
      <c r="N71" s="146">
        <f t="shared" si="105"/>
        <v>55323642.130000003</v>
      </c>
      <c r="O71" s="144">
        <f t="shared" si="105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286">
        <v>101526949</v>
      </c>
      <c r="AB71" s="146">
        <v>103310507</v>
      </c>
      <c r="AC71" s="208">
        <f t="shared" si="99"/>
        <v>0.4311253006579438</v>
      </c>
      <c r="AD71" s="212">
        <f t="shared" si="100"/>
        <v>0.52302426490547049</v>
      </c>
      <c r="AE71" s="213">
        <f t="shared" si="101"/>
        <v>0.69431811816915001</v>
      </c>
      <c r="AF71" s="213">
        <f t="shared" si="101"/>
        <v>0.84326183843934854</v>
      </c>
      <c r="AG71" s="213">
        <f t="shared" si="101"/>
        <v>0.78958073282157848</v>
      </c>
      <c r="AH71" s="213">
        <f t="shared" si="101"/>
        <v>0.90721225628651214</v>
      </c>
      <c r="AI71" s="213">
        <f t="shared" si="101"/>
        <v>0.85862850294354232</v>
      </c>
      <c r="AJ71" s="213">
        <f t="shared" si="101"/>
        <v>0.98111926631343438</v>
      </c>
      <c r="AK71" s="213">
        <f t="shared" si="101"/>
        <v>0.91086917836057602</v>
      </c>
      <c r="AL71" s="213">
        <f t="shared" si="101"/>
        <v>0.94042660679049406</v>
      </c>
      <c r="AM71" s="213">
        <f t="shared" si="101"/>
        <v>0.85182749987274708</v>
      </c>
      <c r="AN71" s="213">
        <f t="shared" si="101"/>
        <v>0.83465632579819438</v>
      </c>
      <c r="AO71" s="213">
        <f t="shared" si="101"/>
        <v>0.66579574061697189</v>
      </c>
      <c r="AP71" s="214"/>
      <c r="AQ71" s="39">
        <f t="shared" ref="AQ71:BE71" si="106">SUM(AQ66:AQ70)</f>
        <v>18360539.520000003</v>
      </c>
      <c r="AR71" s="147">
        <f t="shared" si="106"/>
        <v>23325459.73</v>
      </c>
      <c r="AS71" s="148">
        <f t="shared" si="106"/>
        <v>28149491.760000002</v>
      </c>
      <c r="AT71" s="148">
        <f t="shared" si="106"/>
        <v>31870381.150000002</v>
      </c>
      <c r="AU71" s="148">
        <f t="shared" ref="AU71:AV71" si="107">SUM(AU66:AU70)</f>
        <v>31611791.779999997</v>
      </c>
      <c r="AV71" s="148">
        <f t="shared" si="107"/>
        <v>37714030.509999998</v>
      </c>
      <c r="AW71" s="148">
        <f t="shared" ref="AW71:AX71" si="108">SUM(AW66:AW70)</f>
        <v>39858772.209999993</v>
      </c>
      <c r="AX71" s="148">
        <f t="shared" si="108"/>
        <v>44032739.309999995</v>
      </c>
      <c r="AY71" s="148">
        <f t="shared" ref="AY71:AZ71" si="109">SUM(AY66:AY70)</f>
        <v>43573392.420000002</v>
      </c>
      <c r="AZ71" s="148">
        <f t="shared" si="109"/>
        <v>46041765.030000001</v>
      </c>
      <c r="BA71" s="148">
        <f t="shared" ref="BA71:BB71" si="110">SUM(BA66:BA70)</f>
        <v>44241033.270000003</v>
      </c>
      <c r="BB71" s="148">
        <f t="shared" si="110"/>
        <v>46176227.869999997</v>
      </c>
      <c r="BC71" s="148">
        <f t="shared" ref="BC71" si="111">SUM(BC66:BC70)</f>
        <v>40578930.86999999</v>
      </c>
      <c r="BD71" s="149"/>
      <c r="BE71" s="39">
        <f t="shared" si="106"/>
        <v>103310507</v>
      </c>
    </row>
    <row r="72" spans="1:57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87"/>
      <c r="AC72" s="232"/>
      <c r="AD72" s="233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5"/>
      <c r="AQ72" s="88"/>
      <c r="AR72" s="89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1"/>
      <c r="BE72" s="88"/>
    </row>
    <row r="73" spans="1:57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292">
        <v>228598440</v>
      </c>
      <c r="AB73" s="299" t="s">
        <v>145</v>
      </c>
      <c r="AC73" s="236">
        <f t="shared" ref="AC73:AI73" si="112">IF(ISERROR((O73-C73)/C73)=TRUE,0,(O73-C73)/C73)</f>
        <v>-7.6922993256313216E-2</v>
      </c>
      <c r="AD73" s="237">
        <f t="shared" si="112"/>
        <v>0.11885167939683092</v>
      </c>
      <c r="AE73" s="237">
        <f t="shared" si="112"/>
        <v>8.2104195703816649E-2</v>
      </c>
      <c r="AF73" s="237">
        <f t="shared" si="112"/>
        <v>9.7313028457143846E-2</v>
      </c>
      <c r="AG73" s="237">
        <f t="shared" si="112"/>
        <v>0.16896724555451104</v>
      </c>
      <c r="AH73" s="237">
        <f t="shared" si="112"/>
        <v>0.11039486201327113</v>
      </c>
      <c r="AI73" s="237">
        <f t="shared" si="112"/>
        <v>1.962074777161299E-2</v>
      </c>
      <c r="AJ73" s="294">
        <f t="shared" ref="AJ73:AO78" si="113">IF(ISERROR((V73-J73)/J73)=TRUE,"N/A",(V73-J73)/J73)</f>
        <v>0.11208660774156164</v>
      </c>
      <c r="AK73" s="294">
        <f t="shared" si="113"/>
        <v>0.12491933275951954</v>
      </c>
      <c r="AL73" s="294">
        <f t="shared" si="113"/>
        <v>3.6872535737420623E-2</v>
      </c>
      <c r="AM73" s="294">
        <f t="shared" si="113"/>
        <v>2.7213021319975245E-2</v>
      </c>
      <c r="AN73" s="294">
        <f t="shared" si="113"/>
        <v>0.22433424828906148</v>
      </c>
      <c r="AO73" s="294">
        <f t="shared" si="113"/>
        <v>0.12702552235733897</v>
      </c>
      <c r="AP73" s="239"/>
      <c r="AQ73" s="95">
        <f t="shared" ref="AQ73:AW73" si="114">O73-C73</f>
        <v>-16902765</v>
      </c>
      <c r="AR73" s="116">
        <f t="shared" si="114"/>
        <v>21839469</v>
      </c>
      <c r="AS73" s="116">
        <f t="shared" si="114"/>
        <v>15252019</v>
      </c>
      <c r="AT73" s="116">
        <f t="shared" si="114"/>
        <v>18663243</v>
      </c>
      <c r="AU73" s="116">
        <f t="shared" si="114"/>
        <v>45712880</v>
      </c>
      <c r="AV73" s="116">
        <f t="shared" si="114"/>
        <v>37980881</v>
      </c>
      <c r="AW73" s="116">
        <f t="shared" si="114"/>
        <v>5137007</v>
      </c>
      <c r="AX73" s="296">
        <f t="shared" ref="AX73:BC77" si="115">IF(ISERROR(V73-J73)=TRUE,"N/A",V73-J73)</f>
        <v>20821511</v>
      </c>
      <c r="AY73" s="296">
        <f t="shared" si="115"/>
        <v>22043008</v>
      </c>
      <c r="AZ73" s="296">
        <f t="shared" si="115"/>
        <v>8063287</v>
      </c>
      <c r="BA73" s="296">
        <f t="shared" si="115"/>
        <v>7146694</v>
      </c>
      <c r="BB73" s="296">
        <f t="shared" si="115"/>
        <v>46435023</v>
      </c>
      <c r="BC73" s="296">
        <f t="shared" si="115"/>
        <v>25765021</v>
      </c>
      <c r="BD73" s="96"/>
      <c r="BE73" s="182" t="s">
        <v>145</v>
      </c>
    </row>
    <row r="74" spans="1:57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292">
        <v>17435177</v>
      </c>
      <c r="AB74" s="299" t="s">
        <v>145</v>
      </c>
      <c r="AC74" s="236">
        <f t="shared" ref="AC74:AC78" si="116">IF(ISERROR((O74-C74)/C74)=TRUE,0,(O74-C74)/C74)</f>
        <v>-9.9316025966498078E-2</v>
      </c>
      <c r="AD74" s="237">
        <f t="shared" ref="AD74:AI78" si="117">IF(ISERROR((P74-D74)/D74)=TRUE,0,(P74-D74)/D74)</f>
        <v>7.1704447574038904E-2</v>
      </c>
      <c r="AE74" s="237">
        <f t="shared" si="117"/>
        <v>6.6593377581656288E-2</v>
      </c>
      <c r="AF74" s="237">
        <f t="shared" si="117"/>
        <v>7.3774457481438918E-2</v>
      </c>
      <c r="AG74" s="237">
        <f t="shared" si="117"/>
        <v>0.14279128216802192</v>
      </c>
      <c r="AH74" s="237">
        <f t="shared" si="117"/>
        <v>0.14256797091160756</v>
      </c>
      <c r="AI74" s="237">
        <f t="shared" si="117"/>
        <v>5.4619765509790391E-2</v>
      </c>
      <c r="AJ74" s="294">
        <f t="shared" si="113"/>
        <v>5.496789227620829E-2</v>
      </c>
      <c r="AK74" s="294">
        <f t="shared" si="113"/>
        <v>7.0507401120130084E-2</v>
      </c>
      <c r="AL74" s="294">
        <f t="shared" si="113"/>
        <v>-8.594708274288515E-2</v>
      </c>
      <c r="AM74" s="294">
        <f t="shared" si="113"/>
        <v>3.1473131911209533E-2</v>
      </c>
      <c r="AN74" s="294">
        <f t="shared" si="113"/>
        <v>0.20310031030952974</v>
      </c>
      <c r="AO74" s="294">
        <f t="shared" si="113"/>
        <v>5.4573424088027046E-2</v>
      </c>
      <c r="AP74" s="239"/>
      <c r="AQ74" s="95">
        <f t="shared" si="92"/>
        <v>-1823041</v>
      </c>
      <c r="AR74" s="116">
        <f t="shared" ref="AR74:AW77" si="118">P74-D74</f>
        <v>1122166</v>
      </c>
      <c r="AS74" s="116">
        <f t="shared" si="118"/>
        <v>1025612</v>
      </c>
      <c r="AT74" s="116">
        <f t="shared" si="118"/>
        <v>1124886</v>
      </c>
      <c r="AU74" s="116">
        <f t="shared" si="118"/>
        <v>2886025</v>
      </c>
      <c r="AV74" s="116">
        <f t="shared" si="118"/>
        <v>3622299</v>
      </c>
      <c r="AW74" s="116">
        <f t="shared" si="118"/>
        <v>1028702</v>
      </c>
      <c r="AX74" s="296">
        <f t="shared" si="115"/>
        <v>762098</v>
      </c>
      <c r="AY74" s="296">
        <f t="shared" si="115"/>
        <v>966091</v>
      </c>
      <c r="AZ74" s="296">
        <f t="shared" si="115"/>
        <v>-1487163</v>
      </c>
      <c r="BA74" s="296">
        <f t="shared" si="115"/>
        <v>615241</v>
      </c>
      <c r="BB74" s="296">
        <f t="shared" si="115"/>
        <v>3281707</v>
      </c>
      <c r="BC74" s="296">
        <f t="shared" si="115"/>
        <v>902258</v>
      </c>
      <c r="BD74" s="96"/>
      <c r="BE74" s="182" t="s">
        <v>145</v>
      </c>
    </row>
    <row r="75" spans="1:57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292">
        <v>58107900</v>
      </c>
      <c r="AB75" s="299" t="s">
        <v>145</v>
      </c>
      <c r="AC75" s="236">
        <f t="shared" si="116"/>
        <v>-8.6066438749303371E-3</v>
      </c>
      <c r="AD75" s="237">
        <f t="shared" si="117"/>
        <v>-4.6712729825895916E-2</v>
      </c>
      <c r="AE75" s="237">
        <f t="shared" si="117"/>
        <v>-5.3485454984767762E-2</v>
      </c>
      <c r="AF75" s="237">
        <f t="shared" si="117"/>
        <v>-8.0715572434110136E-2</v>
      </c>
      <c r="AG75" s="237">
        <f t="shared" si="117"/>
        <v>1.0448715567462208E-2</v>
      </c>
      <c r="AH75" s="237">
        <f t="shared" si="117"/>
        <v>-2.918533906087677E-2</v>
      </c>
      <c r="AI75" s="237">
        <f t="shared" si="117"/>
        <v>-5.2816286325718782E-2</v>
      </c>
      <c r="AJ75" s="294">
        <f t="shared" si="113"/>
        <v>6.373608108036502E-2</v>
      </c>
      <c r="AK75" s="294">
        <f t="shared" si="113"/>
        <v>-7.4365117049211213E-3</v>
      </c>
      <c r="AL75" s="294">
        <f t="shared" si="113"/>
        <v>-5.1873670302536199E-4</v>
      </c>
      <c r="AM75" s="294">
        <f t="shared" si="113"/>
        <v>-4.1986410948920257E-2</v>
      </c>
      <c r="AN75" s="294">
        <f t="shared" si="113"/>
        <v>0.10031132986355862</v>
      </c>
      <c r="AO75" s="294">
        <f t="shared" si="113"/>
        <v>4.4181713807247835E-2</v>
      </c>
      <c r="AP75" s="239"/>
      <c r="AQ75" s="95">
        <f t="shared" si="92"/>
        <v>-483111</v>
      </c>
      <c r="AR75" s="116">
        <f t="shared" si="118"/>
        <v>-2465234</v>
      </c>
      <c r="AS75" s="116">
        <f t="shared" si="118"/>
        <v>-2685537</v>
      </c>
      <c r="AT75" s="116">
        <f t="shared" si="118"/>
        <v>-4266517</v>
      </c>
      <c r="AU75" s="116">
        <f t="shared" si="118"/>
        <v>612056</v>
      </c>
      <c r="AV75" s="116">
        <f t="shared" si="118"/>
        <v>-1986684</v>
      </c>
      <c r="AW75" s="116">
        <f t="shared" si="118"/>
        <v>-3141460</v>
      </c>
      <c r="AX75" s="296">
        <f t="shared" si="115"/>
        <v>3199518</v>
      </c>
      <c r="AY75" s="296">
        <f t="shared" si="115"/>
        <v>-339578</v>
      </c>
      <c r="AZ75" s="296">
        <f t="shared" si="115"/>
        <v>-27225</v>
      </c>
      <c r="BA75" s="296">
        <f t="shared" si="115"/>
        <v>-2583633</v>
      </c>
      <c r="BB75" s="296">
        <f t="shared" si="115"/>
        <v>5407045</v>
      </c>
      <c r="BC75" s="296">
        <f t="shared" si="115"/>
        <v>2458678</v>
      </c>
      <c r="BD75" s="96"/>
      <c r="BE75" s="182" t="s">
        <v>145</v>
      </c>
    </row>
    <row r="76" spans="1:57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292">
        <v>101710253</v>
      </c>
      <c r="AB76" s="299" t="s">
        <v>145</v>
      </c>
      <c r="AC76" s="236">
        <f t="shared" si="116"/>
        <v>-3.2529152324682613E-2</v>
      </c>
      <c r="AD76" s="237">
        <f t="shared" si="117"/>
        <v>-4.6475968222181703E-2</v>
      </c>
      <c r="AE76" s="237">
        <f t="shared" si="117"/>
        <v>-0.18154462685548256</v>
      </c>
      <c r="AF76" s="237">
        <f t="shared" si="117"/>
        <v>-0.12154864492309676</v>
      </c>
      <c r="AG76" s="237">
        <f t="shared" si="117"/>
        <v>-6.926740389874067E-2</v>
      </c>
      <c r="AH76" s="237">
        <f t="shared" si="117"/>
        <v>-5.4845123574882138E-2</v>
      </c>
      <c r="AI76" s="237">
        <f t="shared" si="117"/>
        <v>-0.10048930155386181</v>
      </c>
      <c r="AJ76" s="294">
        <f t="shared" si="113"/>
        <v>-1.2469298455057945E-2</v>
      </c>
      <c r="AK76" s="294">
        <f t="shared" si="113"/>
        <v>-6.5740630900712665E-2</v>
      </c>
      <c r="AL76" s="294">
        <f t="shared" si="113"/>
        <v>-3.0572295635885878E-2</v>
      </c>
      <c r="AM76" s="294">
        <f t="shared" si="113"/>
        <v>-0.14878618256209064</v>
      </c>
      <c r="AN76" s="294">
        <f t="shared" si="113"/>
        <v>4.0769535607273012E-2</v>
      </c>
      <c r="AO76" s="294">
        <f t="shared" si="113"/>
        <v>3.9094274517951257E-2</v>
      </c>
      <c r="AP76" s="239"/>
      <c r="AQ76" s="95">
        <f t="shared" si="92"/>
        <v>-3291127</v>
      </c>
      <c r="AR76" s="116">
        <f t="shared" si="118"/>
        <v>-4399795</v>
      </c>
      <c r="AS76" s="116">
        <f t="shared" si="118"/>
        <v>-17934586</v>
      </c>
      <c r="AT76" s="116">
        <f t="shared" si="118"/>
        <v>-12062682</v>
      </c>
      <c r="AU76" s="116">
        <f t="shared" si="118"/>
        <v>-7971725</v>
      </c>
      <c r="AV76" s="116">
        <f t="shared" si="118"/>
        <v>-7247785</v>
      </c>
      <c r="AW76" s="116">
        <f t="shared" si="118"/>
        <v>-11566707</v>
      </c>
      <c r="AX76" s="296">
        <f t="shared" si="115"/>
        <v>-1240318</v>
      </c>
      <c r="AY76" s="296">
        <f t="shared" si="115"/>
        <v>-5972379</v>
      </c>
      <c r="AZ76" s="296">
        <f t="shared" si="115"/>
        <v>-3067016</v>
      </c>
      <c r="BA76" s="296">
        <f t="shared" si="115"/>
        <v>-17031342</v>
      </c>
      <c r="BB76" s="296">
        <f t="shared" si="115"/>
        <v>4018833</v>
      </c>
      <c r="BC76" s="296">
        <f t="shared" si="115"/>
        <v>3826687</v>
      </c>
      <c r="BD76" s="96"/>
      <c r="BE76" s="182" t="s">
        <v>145</v>
      </c>
    </row>
    <row r="77" spans="1:57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292">
        <v>187496325</v>
      </c>
      <c r="AB77" s="299" t="s">
        <v>145</v>
      </c>
      <c r="AC77" s="236">
        <f t="shared" si="116"/>
        <v>4.3135736755225688E-2</v>
      </c>
      <c r="AD77" s="237">
        <f t="shared" si="117"/>
        <v>-3.5334041411931756E-2</v>
      </c>
      <c r="AE77" s="237">
        <f t="shared" si="117"/>
        <v>2.2080868420452118E-2</v>
      </c>
      <c r="AF77" s="237">
        <f t="shared" si="117"/>
        <v>-4.5212475017063708E-3</v>
      </c>
      <c r="AG77" s="237">
        <f t="shared" si="117"/>
        <v>-8.1465697118715361E-2</v>
      </c>
      <c r="AH77" s="237">
        <f t="shared" si="117"/>
        <v>-0.12787275384748248</v>
      </c>
      <c r="AI77" s="237">
        <f t="shared" si="117"/>
        <v>-8.6839159105528765E-2</v>
      </c>
      <c r="AJ77" s="294">
        <f t="shared" si="113"/>
        <v>-1.2259367793920894E-2</v>
      </c>
      <c r="AK77" s="294">
        <f t="shared" si="113"/>
        <v>-0.10475934436944927</v>
      </c>
      <c r="AL77" s="294">
        <f t="shared" si="113"/>
        <v>-2.288290766295448E-2</v>
      </c>
      <c r="AM77" s="294">
        <f t="shared" si="113"/>
        <v>1.1067156457043199</v>
      </c>
      <c r="AN77" s="294">
        <f t="shared" si="113"/>
        <v>-0.11271714045503277</v>
      </c>
      <c r="AO77" s="294">
        <f t="shared" si="113"/>
        <v>-6.6557980687666926E-2</v>
      </c>
      <c r="AP77" s="239"/>
      <c r="AQ77" s="95">
        <f t="shared" si="92"/>
        <v>8306189</v>
      </c>
      <c r="AR77" s="116">
        <f t="shared" si="118"/>
        <v>-7125606</v>
      </c>
      <c r="AS77" s="116">
        <f t="shared" si="118"/>
        <v>3965358</v>
      </c>
      <c r="AT77" s="116">
        <f t="shared" si="118"/>
        <v>-838753</v>
      </c>
      <c r="AU77" s="116">
        <f t="shared" si="118"/>
        <v>-17399204</v>
      </c>
      <c r="AV77" s="116">
        <f t="shared" si="118"/>
        <v>-29765963</v>
      </c>
      <c r="AW77" s="116">
        <f t="shared" si="118"/>
        <v>-17950050</v>
      </c>
      <c r="AX77" s="296">
        <f t="shared" si="115"/>
        <v>-2244097</v>
      </c>
      <c r="AY77" s="296">
        <f t="shared" si="115"/>
        <v>-19604296</v>
      </c>
      <c r="AZ77" s="296">
        <f t="shared" si="115"/>
        <v>-4341166</v>
      </c>
      <c r="BA77" s="296">
        <f t="shared" si="115"/>
        <v>97182901</v>
      </c>
      <c r="BB77" s="296">
        <f t="shared" si="115"/>
        <v>-23346542</v>
      </c>
      <c r="BC77" s="296">
        <f t="shared" si="115"/>
        <v>-13369204</v>
      </c>
      <c r="BD77" s="96"/>
      <c r="BE77" s="182" t="s">
        <v>145</v>
      </c>
    </row>
    <row r="78" spans="1:57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AA78" si="119">SUM(D73:D77)</f>
        <v>548510436</v>
      </c>
      <c r="E78" s="159">
        <f t="shared" si="119"/>
        <v>529748182</v>
      </c>
      <c r="F78" s="159">
        <f t="shared" si="119"/>
        <v>544647173</v>
      </c>
      <c r="G78" s="159">
        <f t="shared" si="119"/>
        <v>677994792</v>
      </c>
      <c r="H78" s="159">
        <f t="shared" si="119"/>
        <v>802452583</v>
      </c>
      <c r="I78" s="159">
        <f t="shared" si="119"/>
        <v>661936350</v>
      </c>
      <c r="J78" s="159">
        <f t="shared" si="119"/>
        <v>532347959</v>
      </c>
      <c r="K78" s="159">
        <f t="shared" si="119"/>
        <v>513807630</v>
      </c>
      <c r="L78" s="159">
        <f t="shared" si="119"/>
        <v>578498812</v>
      </c>
      <c r="M78" s="159">
        <f t="shared" si="119"/>
        <v>545984056</v>
      </c>
      <c r="N78" s="160">
        <f t="shared" si="119"/>
        <v>582750488</v>
      </c>
      <c r="O78" s="158">
        <f t="shared" si="119"/>
        <v>573764655</v>
      </c>
      <c r="P78" s="263">
        <f t="shared" si="119"/>
        <v>557481436</v>
      </c>
      <c r="Q78" s="263">
        <f t="shared" si="119"/>
        <v>529371048</v>
      </c>
      <c r="R78" s="263">
        <f t="shared" si="119"/>
        <v>547267350</v>
      </c>
      <c r="S78" s="263">
        <f t="shared" si="119"/>
        <v>701834824</v>
      </c>
      <c r="T78" s="263">
        <f t="shared" si="119"/>
        <v>805055331</v>
      </c>
      <c r="U78" s="263">
        <f t="shared" si="119"/>
        <v>635443842</v>
      </c>
      <c r="V78" s="263">
        <f t="shared" si="119"/>
        <v>553646671</v>
      </c>
      <c r="W78" s="263">
        <f t="shared" si="119"/>
        <v>510900476</v>
      </c>
      <c r="X78" s="263">
        <f t="shared" si="119"/>
        <v>577639529</v>
      </c>
      <c r="Y78" s="263">
        <f t="shared" si="119"/>
        <v>631313917</v>
      </c>
      <c r="Z78" s="263">
        <f t="shared" si="119"/>
        <v>618546554</v>
      </c>
      <c r="AA78" s="263">
        <f t="shared" si="119"/>
        <v>593348095</v>
      </c>
      <c r="AB78" s="300" t="s">
        <v>145</v>
      </c>
      <c r="AC78" s="240">
        <f t="shared" si="116"/>
        <v>-2.4140912596026545E-2</v>
      </c>
      <c r="AD78" s="241">
        <f t="shared" si="117"/>
        <v>1.6355203859785814E-2</v>
      </c>
      <c r="AE78" s="241">
        <f t="shared" si="117"/>
        <v>-7.1191183436661613E-4</v>
      </c>
      <c r="AF78" s="241">
        <f t="shared" si="117"/>
        <v>4.8107786653287191E-3</v>
      </c>
      <c r="AG78" s="241">
        <f t="shared" si="117"/>
        <v>3.5162559183787946E-2</v>
      </c>
      <c r="AH78" s="241">
        <f t="shared" si="117"/>
        <v>3.2434913353628025E-3</v>
      </c>
      <c r="AI78" s="241">
        <f t="shared" si="117"/>
        <v>-4.0022742367902896E-2</v>
      </c>
      <c r="AJ78" s="295">
        <f t="shared" si="113"/>
        <v>4.0009004711897465E-2</v>
      </c>
      <c r="AK78" s="295">
        <f t="shared" si="113"/>
        <v>-5.6580592234490561E-3</v>
      </c>
      <c r="AL78" s="295">
        <f t="shared" si="113"/>
        <v>-1.4853669224129712E-3</v>
      </c>
      <c r="AM78" s="295">
        <f t="shared" si="113"/>
        <v>0.15628636049401412</v>
      </c>
      <c r="AN78" s="295">
        <f t="shared" si="113"/>
        <v>6.1426059243385824E-2</v>
      </c>
      <c r="AO78" s="295">
        <f t="shared" si="113"/>
        <v>3.4131485495564377E-2</v>
      </c>
      <c r="AP78" s="243"/>
      <c r="AQ78" s="97">
        <f t="shared" ref="AQ78:AR85" si="120">SUM(AQ73:AQ77)</f>
        <v>-14193855</v>
      </c>
      <c r="AR78" s="155">
        <f t="shared" si="120"/>
        <v>8971000</v>
      </c>
      <c r="AS78" s="155">
        <f t="shared" ref="AS78" si="121">SUM(AS73:AS77)</f>
        <v>-377134</v>
      </c>
      <c r="AT78" s="155">
        <f t="shared" ref="AT78:AU78" si="122">SUM(AT73:AT77)</f>
        <v>2620177</v>
      </c>
      <c r="AU78" s="155">
        <f t="shared" si="122"/>
        <v>23840032</v>
      </c>
      <c r="AV78" s="155">
        <f t="shared" ref="AV78:AW78" si="123">SUM(AV73:AV77)</f>
        <v>2602748</v>
      </c>
      <c r="AW78" s="155">
        <f t="shared" si="123"/>
        <v>-26492508</v>
      </c>
      <c r="AX78" s="297">
        <f t="shared" ref="AX78:BC78" si="124">IF(AX77="N/A","N/A",SUM(AX73:AX77))</f>
        <v>21298712</v>
      </c>
      <c r="AY78" s="297">
        <f t="shared" si="124"/>
        <v>-2907154</v>
      </c>
      <c r="AZ78" s="297">
        <f t="shared" si="124"/>
        <v>-859283</v>
      </c>
      <c r="BA78" s="297">
        <f t="shared" si="124"/>
        <v>85329861</v>
      </c>
      <c r="BB78" s="297">
        <f t="shared" si="124"/>
        <v>35796066</v>
      </c>
      <c r="BC78" s="297">
        <f t="shared" si="124"/>
        <v>19583440</v>
      </c>
      <c r="BD78" s="163"/>
      <c r="BE78" s="224" t="s">
        <v>145</v>
      </c>
    </row>
    <row r="79" spans="1:57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52"/>
      <c r="AC79" s="244"/>
      <c r="AD79" s="245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7"/>
      <c r="AQ79" s="53"/>
      <c r="AR79" s="54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6"/>
      <c r="BE79" s="53"/>
    </row>
    <row r="80" spans="1:57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25">D94-D87</f>
        <v>38072945.619999997</v>
      </c>
      <c r="E80" s="114">
        <f t="shared" si="125"/>
        <v>38244451.659999996</v>
      </c>
      <c r="F80" s="114">
        <f t="shared" si="125"/>
        <v>37884922.210000001</v>
      </c>
      <c r="G80" s="114">
        <f t="shared" si="125"/>
        <v>56242792.869999997</v>
      </c>
      <c r="H80" s="114">
        <f t="shared" si="125"/>
        <v>64381175</v>
      </c>
      <c r="I80" s="114">
        <f t="shared" si="125"/>
        <v>51366367.039999999</v>
      </c>
      <c r="J80" s="114">
        <f t="shared" si="125"/>
        <v>45547435.009999998</v>
      </c>
      <c r="K80" s="114">
        <f t="shared" si="125"/>
        <v>37510374.170000002</v>
      </c>
      <c r="L80" s="114">
        <f t="shared" si="125"/>
        <v>50633626.469999999</v>
      </c>
      <c r="M80" s="114">
        <f t="shared" si="125"/>
        <v>60967495.890000001</v>
      </c>
      <c r="N80" s="115">
        <f t="shared" si="125"/>
        <v>45116266.100000001</v>
      </c>
      <c r="O80" s="113">
        <f t="shared" si="125"/>
        <v>47948182.57</v>
      </c>
      <c r="P80" s="182">
        <f t="shared" ref="P80:S80" si="126">P94-P87</f>
        <v>46054789.100000001</v>
      </c>
      <c r="Q80" s="225">
        <f t="shared" si="126"/>
        <v>45133090.229999997</v>
      </c>
      <c r="R80" s="266">
        <f t="shared" si="126"/>
        <v>44170173.530000001</v>
      </c>
      <c r="S80" s="114">
        <f t="shared" si="126"/>
        <v>73102241.129999995</v>
      </c>
      <c r="T80" s="114">
        <f t="shared" ref="T80:V80" si="127">T94-T87</f>
        <v>77607497.329999998</v>
      </c>
      <c r="U80" s="114">
        <f t="shared" si="127"/>
        <v>60991493.850000001</v>
      </c>
      <c r="V80" s="114">
        <f t="shared" si="127"/>
        <v>49693322</v>
      </c>
      <c r="W80" s="114">
        <f t="shared" ref="W80:X80" si="128">W94-W87</f>
        <v>44322443.07</v>
      </c>
      <c r="X80" s="114">
        <f t="shared" si="128"/>
        <v>56325289.210000001</v>
      </c>
      <c r="Y80" s="287">
        <v>62804000</v>
      </c>
      <c r="Z80" s="287">
        <v>56793737</v>
      </c>
      <c r="AA80" s="287">
        <v>46853796</v>
      </c>
      <c r="AB80" s="115">
        <v>36548075</v>
      </c>
      <c r="AC80" s="236">
        <f>IF(ISERROR((O80-C80)/C80)=TRUE,0,(O80-C80)/C80)</f>
        <v>8.0535883145885931E-2</v>
      </c>
      <c r="AD80" s="237">
        <f t="shared" ref="AD80:AD85" si="129">IF(ISERROR((P80-D80)/D80)=TRUE,0,(P80-D80)/D80)</f>
        <v>0.20964607150876929</v>
      </c>
      <c r="AE80" s="238">
        <f t="shared" ref="AE80:AO85" si="130">IF(ISERROR((Q80-E80)/E80)=TRUE,0,(Q80-E80)/E80)</f>
        <v>0.18012125343673971</v>
      </c>
      <c r="AF80" s="238">
        <f t="shared" si="130"/>
        <v>0.16590376733942355</v>
      </c>
      <c r="AG80" s="238">
        <f t="shared" si="130"/>
        <v>0.29976193214602714</v>
      </c>
      <c r="AH80" s="238">
        <f t="shared" si="130"/>
        <v>0.20543772818684963</v>
      </c>
      <c r="AI80" s="238">
        <f t="shared" si="130"/>
        <v>0.18738188750052592</v>
      </c>
      <c r="AJ80" s="238">
        <f t="shared" si="130"/>
        <v>9.10235008643136E-2</v>
      </c>
      <c r="AK80" s="238">
        <f t="shared" si="130"/>
        <v>0.18160493065537442</v>
      </c>
      <c r="AL80" s="238">
        <f t="shared" si="130"/>
        <v>0.11240875159065024</v>
      </c>
      <c r="AM80" s="238">
        <f t="shared" si="130"/>
        <v>3.012267575026361E-2</v>
      </c>
      <c r="AN80" s="238">
        <f t="shared" si="130"/>
        <v>0.25883061497414117</v>
      </c>
      <c r="AO80" s="238">
        <f t="shared" si="130"/>
        <v>-2.2824359784696636E-2</v>
      </c>
      <c r="AP80" s="206"/>
      <c r="AQ80" s="38">
        <f t="shared" ref="AQ80" si="131">O80-C80</f>
        <v>3573735.299999997</v>
      </c>
      <c r="AR80" s="116">
        <f t="shared" ref="AR80:AR84" si="132">P80-D80</f>
        <v>7981843.4800000042</v>
      </c>
      <c r="AS80" s="117">
        <f t="shared" ref="AS80:BC84" si="133">Q80-E80</f>
        <v>6888638.5700000003</v>
      </c>
      <c r="AT80" s="117">
        <f t="shared" si="133"/>
        <v>6285251.3200000003</v>
      </c>
      <c r="AU80" s="117">
        <f t="shared" si="133"/>
        <v>16859448.259999998</v>
      </c>
      <c r="AV80" s="117">
        <f t="shared" si="133"/>
        <v>13226322.329999998</v>
      </c>
      <c r="AW80" s="117">
        <f t="shared" si="133"/>
        <v>9625126.8100000024</v>
      </c>
      <c r="AX80" s="117">
        <f t="shared" si="133"/>
        <v>4145886.9900000021</v>
      </c>
      <c r="AY80" s="117">
        <f t="shared" si="133"/>
        <v>6812068.8999999985</v>
      </c>
      <c r="AZ80" s="117">
        <f t="shared" si="133"/>
        <v>5691662.7400000021</v>
      </c>
      <c r="BA80" s="117">
        <f t="shared" si="133"/>
        <v>1836504.1099999994</v>
      </c>
      <c r="BB80" s="117">
        <f t="shared" si="133"/>
        <v>11677470.899999999</v>
      </c>
      <c r="BC80" s="117">
        <f t="shared" si="133"/>
        <v>-1094386.5700000003</v>
      </c>
      <c r="BD80" s="118"/>
      <c r="BE80" s="182">
        <f>BE94</f>
        <v>36548075</v>
      </c>
    </row>
    <row r="81" spans="1:57" s="41" customFormat="1" x14ac:dyDescent="0.35">
      <c r="A81" s="172"/>
      <c r="B81" s="42" t="s">
        <v>31</v>
      </c>
      <c r="C81" s="113">
        <f t="shared" ref="C81:S81" si="134">C95-C88</f>
        <v>3187133.96</v>
      </c>
      <c r="D81" s="114">
        <f t="shared" si="134"/>
        <v>2762205.04</v>
      </c>
      <c r="E81" s="114">
        <f t="shared" si="134"/>
        <v>2625358.66</v>
      </c>
      <c r="F81" s="114">
        <f t="shared" si="134"/>
        <v>2541588</v>
      </c>
      <c r="G81" s="114">
        <f t="shared" si="134"/>
        <v>3401152.47</v>
      </c>
      <c r="H81" s="114">
        <f t="shared" si="134"/>
        <v>3867695.86</v>
      </c>
      <c r="I81" s="114">
        <f t="shared" si="134"/>
        <v>3181668.23</v>
      </c>
      <c r="J81" s="114">
        <f t="shared" si="134"/>
        <v>3012556.78</v>
      </c>
      <c r="K81" s="114">
        <f t="shared" si="134"/>
        <v>2819368.86</v>
      </c>
      <c r="L81" s="114">
        <f t="shared" si="134"/>
        <v>3579086.74</v>
      </c>
      <c r="M81" s="114">
        <f t="shared" si="134"/>
        <v>3927040.33</v>
      </c>
      <c r="N81" s="115">
        <f t="shared" si="134"/>
        <v>3060084.6</v>
      </c>
      <c r="O81" s="113">
        <f t="shared" si="134"/>
        <v>2983590.79</v>
      </c>
      <c r="P81" s="182">
        <f t="shared" si="134"/>
        <v>2834116.53</v>
      </c>
      <c r="Q81" s="225">
        <f t="shared" si="134"/>
        <v>2685953.45</v>
      </c>
      <c r="R81" s="266">
        <f t="shared" si="134"/>
        <v>2702589.92</v>
      </c>
      <c r="S81" s="114">
        <f t="shared" si="134"/>
        <v>3896457.52</v>
      </c>
      <c r="T81" s="114">
        <f t="shared" ref="T81:V81" si="135">T95-T88</f>
        <v>4138158.99</v>
      </c>
      <c r="U81" s="114">
        <f t="shared" si="135"/>
        <v>3389980.37</v>
      </c>
      <c r="V81" s="114">
        <f t="shared" si="135"/>
        <v>2445322</v>
      </c>
      <c r="W81" s="114">
        <f t="shared" ref="W81:X81" si="136">W95-W88</f>
        <v>2365664.44</v>
      </c>
      <c r="X81" s="114">
        <f t="shared" si="136"/>
        <v>2849422.43</v>
      </c>
      <c r="Y81" s="287">
        <v>3419626</v>
      </c>
      <c r="Z81" s="287">
        <v>3173490</v>
      </c>
      <c r="AA81" s="287">
        <v>2661193</v>
      </c>
      <c r="AB81" s="115">
        <v>2107223</v>
      </c>
      <c r="AC81" s="236">
        <f t="shared" ref="AC81:AC85" si="137">IF(ISERROR((O81-C81)/C81)=TRUE,0,(O81-C81)/C81)</f>
        <v>-6.3864014677312134E-2</v>
      </c>
      <c r="AD81" s="237">
        <f t="shared" si="129"/>
        <v>2.6034088331110913E-2</v>
      </c>
      <c r="AE81" s="238">
        <f t="shared" si="130"/>
        <v>2.3080575969761034E-2</v>
      </c>
      <c r="AF81" s="238">
        <f t="shared" si="130"/>
        <v>6.3346978345821564E-2</v>
      </c>
      <c r="AG81" s="238">
        <f t="shared" si="130"/>
        <v>0.14562859335735684</v>
      </c>
      <c r="AH81" s="238">
        <f t="shared" si="130"/>
        <v>6.9928748223755208E-2</v>
      </c>
      <c r="AI81" s="238">
        <f t="shared" si="130"/>
        <v>6.5472615288992633E-2</v>
      </c>
      <c r="AJ81" s="238">
        <f t="shared" si="130"/>
        <v>-0.18829015398674073</v>
      </c>
      <c r="AK81" s="238">
        <f t="shared" si="130"/>
        <v>-0.16092410838360466</v>
      </c>
      <c r="AL81" s="238">
        <f t="shared" si="130"/>
        <v>-0.20386885342711755</v>
      </c>
      <c r="AM81" s="238">
        <f t="shared" si="130"/>
        <v>-0.12921036897016031</v>
      </c>
      <c r="AN81" s="238">
        <f t="shared" si="130"/>
        <v>3.7059563647357956E-2</v>
      </c>
      <c r="AO81" s="238">
        <f t="shared" si="130"/>
        <v>-0.10805697318833728</v>
      </c>
      <c r="AP81" s="206"/>
      <c r="AQ81" s="38">
        <f t="shared" si="92"/>
        <v>-203543.16999999993</v>
      </c>
      <c r="AR81" s="116">
        <f t="shared" si="132"/>
        <v>71911.489999999758</v>
      </c>
      <c r="AS81" s="117">
        <f t="shared" si="133"/>
        <v>60594.790000000037</v>
      </c>
      <c r="AT81" s="117">
        <f t="shared" si="133"/>
        <v>161001.91999999993</v>
      </c>
      <c r="AU81" s="117">
        <f t="shared" si="133"/>
        <v>495305.04999999981</v>
      </c>
      <c r="AV81" s="117">
        <f t="shared" si="133"/>
        <v>270463.13000000035</v>
      </c>
      <c r="AW81" s="117">
        <f t="shared" si="133"/>
        <v>208312.14000000013</v>
      </c>
      <c r="AX81" s="117">
        <f t="shared" si="133"/>
        <v>-567234.7799999998</v>
      </c>
      <c r="AY81" s="117">
        <f t="shared" si="133"/>
        <v>-453704.41999999993</v>
      </c>
      <c r="AZ81" s="117">
        <f t="shared" si="133"/>
        <v>-729664.31</v>
      </c>
      <c r="BA81" s="117">
        <f t="shared" si="133"/>
        <v>-507414.33000000007</v>
      </c>
      <c r="BB81" s="117">
        <f t="shared" si="133"/>
        <v>113405.39999999991</v>
      </c>
      <c r="BC81" s="117">
        <f t="shared" si="133"/>
        <v>-322397.79000000004</v>
      </c>
      <c r="BD81" s="118"/>
      <c r="BE81" s="182">
        <f t="shared" ref="BE81:BE85" si="138">BE95</f>
        <v>2107223</v>
      </c>
    </row>
    <row r="82" spans="1:57" s="41" customFormat="1" x14ac:dyDescent="0.35">
      <c r="A82" s="172"/>
      <c r="B82" s="42" t="s">
        <v>32</v>
      </c>
      <c r="C82" s="113">
        <f t="shared" ref="C82:S82" si="139">C96-C89</f>
        <v>10605548.630000001</v>
      </c>
      <c r="D82" s="114">
        <f t="shared" si="139"/>
        <v>9376827.6500000004</v>
      </c>
      <c r="E82" s="114">
        <f t="shared" si="139"/>
        <v>8898496.5800000001</v>
      </c>
      <c r="F82" s="114">
        <f t="shared" si="139"/>
        <v>8692860.4700000007</v>
      </c>
      <c r="G82" s="114">
        <f t="shared" si="139"/>
        <v>10834756.16</v>
      </c>
      <c r="H82" s="114">
        <f t="shared" si="139"/>
        <v>11716207.470000001</v>
      </c>
      <c r="I82" s="114">
        <f t="shared" si="139"/>
        <v>10466145.82</v>
      </c>
      <c r="J82" s="114">
        <f t="shared" si="139"/>
        <v>9951257.9900000002</v>
      </c>
      <c r="K82" s="114">
        <f t="shared" si="139"/>
        <v>8285225.3700000001</v>
      </c>
      <c r="L82" s="114">
        <f t="shared" si="139"/>
        <v>10537433.369999999</v>
      </c>
      <c r="M82" s="114">
        <f t="shared" si="139"/>
        <v>12399888.699999999</v>
      </c>
      <c r="N82" s="115">
        <f t="shared" si="139"/>
        <v>10285812.73</v>
      </c>
      <c r="O82" s="113">
        <f t="shared" si="139"/>
        <v>10603918.41</v>
      </c>
      <c r="P82" s="182">
        <f t="shared" si="139"/>
        <v>9293257.5700000003</v>
      </c>
      <c r="Q82" s="225">
        <f t="shared" si="139"/>
        <v>8208391.1699999999</v>
      </c>
      <c r="R82" s="266">
        <f t="shared" si="139"/>
        <v>8286830.6299999999</v>
      </c>
      <c r="S82" s="114">
        <f t="shared" si="139"/>
        <v>11456691.17</v>
      </c>
      <c r="T82" s="114">
        <f t="shared" ref="T82:V82" si="140">T96-T89</f>
        <v>12423744.49</v>
      </c>
      <c r="U82" s="114">
        <f t="shared" si="140"/>
        <v>11756769.68</v>
      </c>
      <c r="V82" s="114">
        <f t="shared" si="140"/>
        <v>10679247</v>
      </c>
      <c r="W82" s="114">
        <f t="shared" ref="W82:X82" si="141">W96-W89</f>
        <v>8761319.5600000005</v>
      </c>
      <c r="X82" s="114">
        <f t="shared" si="141"/>
        <v>10723044.75</v>
      </c>
      <c r="Y82" s="287">
        <v>11296775</v>
      </c>
      <c r="Z82" s="287">
        <v>11281073</v>
      </c>
      <c r="AA82" s="287">
        <v>9658309</v>
      </c>
      <c r="AB82" s="115">
        <v>7575197</v>
      </c>
      <c r="AC82" s="236">
        <f t="shared" si="137"/>
        <v>-1.5371387722359353E-4</v>
      </c>
      <c r="AD82" s="237">
        <f t="shared" si="129"/>
        <v>-8.9124043993706204E-3</v>
      </c>
      <c r="AE82" s="238">
        <f t="shared" si="130"/>
        <v>-7.755303424525227E-2</v>
      </c>
      <c r="AF82" s="238">
        <f t="shared" si="130"/>
        <v>-4.6708427151367901E-2</v>
      </c>
      <c r="AG82" s="238">
        <f t="shared" si="130"/>
        <v>5.7401846503576485E-2</v>
      </c>
      <c r="AH82" s="238">
        <f t="shared" si="130"/>
        <v>6.0389594654386869E-2</v>
      </c>
      <c r="AI82" s="238">
        <f t="shared" si="130"/>
        <v>0.12331414851240811</v>
      </c>
      <c r="AJ82" s="238">
        <f t="shared" si="130"/>
        <v>7.3155475491797572E-2</v>
      </c>
      <c r="AK82" s="238">
        <f t="shared" si="130"/>
        <v>5.7463034345920323E-2</v>
      </c>
      <c r="AL82" s="238">
        <f t="shared" si="130"/>
        <v>1.7614477214957784E-2</v>
      </c>
      <c r="AM82" s="238">
        <f t="shared" si="130"/>
        <v>-8.8961580759994996E-2</v>
      </c>
      <c r="AN82" s="238">
        <f t="shared" si="130"/>
        <v>9.676048904693596E-2</v>
      </c>
      <c r="AO82" s="238">
        <f t="shared" si="130"/>
        <v>-8.9175470183573413E-2</v>
      </c>
      <c r="AP82" s="206"/>
      <c r="AQ82" s="38">
        <f t="shared" si="92"/>
        <v>-1630.2200000006706</v>
      </c>
      <c r="AR82" s="116">
        <f t="shared" si="132"/>
        <v>-83570.080000000075</v>
      </c>
      <c r="AS82" s="117">
        <f t="shared" si="133"/>
        <v>-690105.41000000015</v>
      </c>
      <c r="AT82" s="117">
        <f t="shared" si="133"/>
        <v>-406029.84000000078</v>
      </c>
      <c r="AU82" s="117">
        <f t="shared" si="133"/>
        <v>621935.00999999978</v>
      </c>
      <c r="AV82" s="117">
        <f t="shared" si="133"/>
        <v>707537.01999999955</v>
      </c>
      <c r="AW82" s="117">
        <f t="shared" si="133"/>
        <v>1290623.8599999994</v>
      </c>
      <c r="AX82" s="117">
        <f t="shared" si="133"/>
        <v>727989.00999999978</v>
      </c>
      <c r="AY82" s="117">
        <f t="shared" si="133"/>
        <v>476094.19000000041</v>
      </c>
      <c r="AZ82" s="117">
        <f t="shared" si="133"/>
        <v>185611.38000000082</v>
      </c>
      <c r="BA82" s="117">
        <f t="shared" si="133"/>
        <v>-1103113.6999999993</v>
      </c>
      <c r="BB82" s="117">
        <f t="shared" si="133"/>
        <v>995260.26999999955</v>
      </c>
      <c r="BC82" s="117">
        <f t="shared" si="133"/>
        <v>-945609.41000000015</v>
      </c>
      <c r="BD82" s="118"/>
      <c r="BE82" s="182">
        <f t="shared" si="138"/>
        <v>7575197</v>
      </c>
    </row>
    <row r="83" spans="1:57" s="41" customFormat="1" x14ac:dyDescent="0.35">
      <c r="A83" s="172"/>
      <c r="B83" s="42" t="s">
        <v>33</v>
      </c>
      <c r="C83" s="113">
        <f t="shared" ref="C83:S83" si="142">C97-C90</f>
        <v>18614726.379999999</v>
      </c>
      <c r="D83" s="114">
        <f t="shared" si="142"/>
        <v>16886604.93</v>
      </c>
      <c r="E83" s="114">
        <f t="shared" si="142"/>
        <v>16085408.449999999</v>
      </c>
      <c r="F83" s="114">
        <f t="shared" si="142"/>
        <v>15733169.99</v>
      </c>
      <c r="G83" s="114">
        <f t="shared" si="142"/>
        <v>21967358.530000001</v>
      </c>
      <c r="H83" s="114">
        <f t="shared" si="142"/>
        <v>18540175.41</v>
      </c>
      <c r="I83" s="114">
        <f t="shared" si="142"/>
        <v>18302020.050000001</v>
      </c>
      <c r="J83" s="114">
        <f t="shared" si="142"/>
        <v>17012211.010000002</v>
      </c>
      <c r="K83" s="114">
        <f t="shared" si="142"/>
        <v>13289222.32</v>
      </c>
      <c r="L83" s="114">
        <f t="shared" si="142"/>
        <v>16360559.970000001</v>
      </c>
      <c r="M83" s="114">
        <f t="shared" si="142"/>
        <v>19931449.969999999</v>
      </c>
      <c r="N83" s="115">
        <f t="shared" si="142"/>
        <v>16850376.280000001</v>
      </c>
      <c r="O83" s="113">
        <f t="shared" si="142"/>
        <v>16804216.559999999</v>
      </c>
      <c r="P83" s="182">
        <f t="shared" si="142"/>
        <v>15505898.09</v>
      </c>
      <c r="Q83" s="225">
        <f t="shared" si="142"/>
        <v>14747466.119999999</v>
      </c>
      <c r="R83" s="266">
        <f t="shared" si="142"/>
        <v>15332969.779999999</v>
      </c>
      <c r="S83" s="114">
        <f t="shared" si="142"/>
        <v>18194701.399999999</v>
      </c>
      <c r="T83" s="114">
        <f t="shared" ref="T83:V83" si="143">T97-T90</f>
        <v>22313534.690000001</v>
      </c>
      <c r="U83" s="114">
        <f t="shared" si="143"/>
        <v>24810672.59</v>
      </c>
      <c r="V83" s="114">
        <f t="shared" si="143"/>
        <v>17948093</v>
      </c>
      <c r="W83" s="114">
        <f t="shared" ref="W83:X83" si="144">W97-W90</f>
        <v>14165995.039999999</v>
      </c>
      <c r="X83" s="114">
        <f t="shared" si="144"/>
        <v>18591808.760000002</v>
      </c>
      <c r="Y83" s="287">
        <v>17921418</v>
      </c>
      <c r="Z83" s="287">
        <v>20055709</v>
      </c>
      <c r="AA83" s="287">
        <v>16787989</v>
      </c>
      <c r="AB83" s="115">
        <v>13067304</v>
      </c>
      <c r="AC83" s="236">
        <f t="shared" si="137"/>
        <v>-9.7262231151850023E-2</v>
      </c>
      <c r="AD83" s="237">
        <f t="shared" si="129"/>
        <v>-8.17634359140538E-2</v>
      </c>
      <c r="AE83" s="238">
        <f t="shared" si="130"/>
        <v>-8.3177392365190464E-2</v>
      </c>
      <c r="AF83" s="238">
        <f t="shared" si="130"/>
        <v>-2.543671810921563E-2</v>
      </c>
      <c r="AG83" s="238">
        <f t="shared" si="130"/>
        <v>-0.17173922503462699</v>
      </c>
      <c r="AH83" s="238">
        <f t="shared" si="130"/>
        <v>0.2035233861900124</v>
      </c>
      <c r="AI83" s="238">
        <f t="shared" si="130"/>
        <v>0.35562481749111619</v>
      </c>
      <c r="AJ83" s="238">
        <f t="shared" si="130"/>
        <v>5.501236667296653E-2</v>
      </c>
      <c r="AK83" s="238">
        <f t="shared" si="130"/>
        <v>6.5976224860086377E-2</v>
      </c>
      <c r="AL83" s="238">
        <f t="shared" si="130"/>
        <v>0.13637973236193582</v>
      </c>
      <c r="AM83" s="238">
        <f t="shared" si="130"/>
        <v>-0.1008472526095902</v>
      </c>
      <c r="AN83" s="238">
        <f t="shared" si="130"/>
        <v>0.19022321322310545</v>
      </c>
      <c r="AO83" s="238">
        <f t="shared" si="130"/>
        <v>-9.6568381763336786E-4</v>
      </c>
      <c r="AP83" s="206"/>
      <c r="AQ83" s="38">
        <f t="shared" si="92"/>
        <v>-1810509.8200000003</v>
      </c>
      <c r="AR83" s="116">
        <f t="shared" si="132"/>
        <v>-1380706.8399999999</v>
      </c>
      <c r="AS83" s="117">
        <f t="shared" si="133"/>
        <v>-1337942.33</v>
      </c>
      <c r="AT83" s="117">
        <f t="shared" si="133"/>
        <v>-400200.21000000089</v>
      </c>
      <c r="AU83" s="117">
        <f t="shared" si="133"/>
        <v>-3772657.1300000027</v>
      </c>
      <c r="AV83" s="117">
        <f t="shared" si="133"/>
        <v>3773359.2800000012</v>
      </c>
      <c r="AW83" s="117">
        <f t="shared" si="133"/>
        <v>6508652.5399999991</v>
      </c>
      <c r="AX83" s="117">
        <f t="shared" si="133"/>
        <v>935881.98999999836</v>
      </c>
      <c r="AY83" s="117">
        <f t="shared" si="133"/>
        <v>876772.71999999881</v>
      </c>
      <c r="AZ83" s="117">
        <f t="shared" si="133"/>
        <v>2231248.790000001</v>
      </c>
      <c r="BA83" s="117">
        <f t="shared" si="133"/>
        <v>-2010031.9699999988</v>
      </c>
      <c r="BB83" s="117">
        <f t="shared" si="133"/>
        <v>3205332.7199999988</v>
      </c>
      <c r="BC83" s="117">
        <f t="shared" si="133"/>
        <v>-16227.559999998659</v>
      </c>
      <c r="BD83" s="118"/>
      <c r="BE83" s="182">
        <f t="shared" si="138"/>
        <v>13067304</v>
      </c>
    </row>
    <row r="84" spans="1:57" s="41" customFormat="1" x14ac:dyDescent="0.35">
      <c r="A84" s="172"/>
      <c r="B84" s="42" t="s">
        <v>34</v>
      </c>
      <c r="C84" s="113">
        <f t="shared" ref="C84:S84" si="145">C98-C91</f>
        <v>22899445.559999999</v>
      </c>
      <c r="D84" s="114">
        <f t="shared" si="145"/>
        <v>22100771.300000001</v>
      </c>
      <c r="E84" s="114">
        <f t="shared" si="145"/>
        <v>20209300.030000001</v>
      </c>
      <c r="F84" s="114">
        <f t="shared" si="145"/>
        <v>19094126.75</v>
      </c>
      <c r="G84" s="114">
        <f t="shared" si="145"/>
        <v>22106031.100000001</v>
      </c>
      <c r="H84" s="114">
        <f t="shared" si="145"/>
        <v>23107732.219999999</v>
      </c>
      <c r="I84" s="114">
        <f t="shared" si="145"/>
        <v>22000690.870000001</v>
      </c>
      <c r="J84" s="114">
        <f t="shared" si="145"/>
        <v>22949413.620000001</v>
      </c>
      <c r="K84" s="114">
        <f t="shared" si="145"/>
        <v>17336710.210000001</v>
      </c>
      <c r="L84" s="114">
        <f t="shared" si="145"/>
        <v>20539158.289999999</v>
      </c>
      <c r="M84" s="114">
        <f t="shared" si="145"/>
        <v>23641441.850000001</v>
      </c>
      <c r="N84" s="115">
        <f t="shared" si="145"/>
        <v>19373090.300000001</v>
      </c>
      <c r="O84" s="113">
        <f t="shared" si="145"/>
        <v>18272204.920000002</v>
      </c>
      <c r="P84" s="182">
        <f t="shared" si="145"/>
        <v>19983751.940000001</v>
      </c>
      <c r="Q84" s="225">
        <f t="shared" si="145"/>
        <v>18310514.149999999</v>
      </c>
      <c r="R84" s="266">
        <f t="shared" si="145"/>
        <v>23677033.870000001</v>
      </c>
      <c r="S84" s="114">
        <f t="shared" si="145"/>
        <v>22519364.93</v>
      </c>
      <c r="T84" s="114">
        <f t="shared" ref="T84:V84" si="146">T98-T91</f>
        <v>23905833.93</v>
      </c>
      <c r="U84" s="114">
        <f t="shared" si="146"/>
        <v>24098687.870000001</v>
      </c>
      <c r="V84" s="114">
        <f t="shared" si="146"/>
        <v>20197865</v>
      </c>
      <c r="W84" s="114">
        <f t="shared" ref="W84:X84" si="147">W98-W91</f>
        <v>19120369.449999999</v>
      </c>
      <c r="X84" s="114">
        <f t="shared" si="147"/>
        <v>25237484.879999999</v>
      </c>
      <c r="Y84" s="287">
        <v>21177655</v>
      </c>
      <c r="Z84" s="287">
        <v>22955473</v>
      </c>
      <c r="AA84" s="287">
        <v>20954919</v>
      </c>
      <c r="AB84" s="115">
        <v>16144878</v>
      </c>
      <c r="AC84" s="236">
        <f t="shared" si="137"/>
        <v>-0.20206780237870514</v>
      </c>
      <c r="AD84" s="237">
        <f t="shared" si="129"/>
        <v>-9.5789388128730113E-2</v>
      </c>
      <c r="AE84" s="238">
        <f t="shared" si="130"/>
        <v>-9.3956043860070421E-2</v>
      </c>
      <c r="AF84" s="238">
        <f t="shared" si="130"/>
        <v>0.24001658625210504</v>
      </c>
      <c r="AG84" s="238">
        <f t="shared" si="130"/>
        <v>1.8697785601142946E-2</v>
      </c>
      <c r="AH84" s="238">
        <f t="shared" si="130"/>
        <v>3.4538296636016708E-2</v>
      </c>
      <c r="AI84" s="238">
        <f t="shared" si="130"/>
        <v>9.5360505376711382E-2</v>
      </c>
      <c r="AJ84" s="238">
        <f t="shared" si="130"/>
        <v>-0.11989624944500002</v>
      </c>
      <c r="AK84" s="238">
        <f t="shared" si="130"/>
        <v>0.1028833739731754</v>
      </c>
      <c r="AL84" s="238">
        <f t="shared" si="130"/>
        <v>0.22874971426105115</v>
      </c>
      <c r="AM84" s="238">
        <f t="shared" si="130"/>
        <v>-0.10421474568396519</v>
      </c>
      <c r="AN84" s="238">
        <f t="shared" si="130"/>
        <v>0.18491539782891525</v>
      </c>
      <c r="AO84" s="238">
        <f t="shared" si="130"/>
        <v>0.1468193954558604</v>
      </c>
      <c r="AP84" s="206"/>
      <c r="AQ84" s="38">
        <f t="shared" si="92"/>
        <v>-4627240.6399999969</v>
      </c>
      <c r="AR84" s="116">
        <f t="shared" si="132"/>
        <v>-2117019.3599999994</v>
      </c>
      <c r="AS84" s="117">
        <f t="shared" si="133"/>
        <v>-1898785.8800000027</v>
      </c>
      <c r="AT84" s="117">
        <f t="shared" si="133"/>
        <v>4582907.120000001</v>
      </c>
      <c r="AU84" s="117">
        <f t="shared" si="133"/>
        <v>413333.82999999821</v>
      </c>
      <c r="AV84" s="117">
        <f t="shared" si="133"/>
        <v>798101.71000000089</v>
      </c>
      <c r="AW84" s="117">
        <f t="shared" si="133"/>
        <v>2097997</v>
      </c>
      <c r="AX84" s="117">
        <f t="shared" si="133"/>
        <v>-2751548.620000001</v>
      </c>
      <c r="AY84" s="117">
        <f t="shared" si="133"/>
        <v>1783659.2399999984</v>
      </c>
      <c r="AZ84" s="117">
        <f t="shared" si="133"/>
        <v>4698326.59</v>
      </c>
      <c r="BA84" s="117">
        <f t="shared" si="133"/>
        <v>-2463786.8500000015</v>
      </c>
      <c r="BB84" s="117">
        <f t="shared" si="133"/>
        <v>3582382.6999999993</v>
      </c>
      <c r="BC84" s="117">
        <f t="shared" si="133"/>
        <v>2682714.0799999982</v>
      </c>
      <c r="BD84" s="118"/>
      <c r="BE84" s="182">
        <f t="shared" si="138"/>
        <v>16144878</v>
      </c>
    </row>
    <row r="85" spans="1:57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T85" si="148">SUM(D80:D84)</f>
        <v>89199354.539999992</v>
      </c>
      <c r="E85" s="152">
        <f t="shared" si="148"/>
        <v>86063015.379999995</v>
      </c>
      <c r="F85" s="152">
        <f t="shared" si="148"/>
        <v>83946667.420000002</v>
      </c>
      <c r="G85" s="152">
        <f t="shared" si="148"/>
        <v>114552091.13</v>
      </c>
      <c r="H85" s="152">
        <f t="shared" si="148"/>
        <v>121612985.95999999</v>
      </c>
      <c r="I85" s="152">
        <f t="shared" si="148"/>
        <v>105316892.01000001</v>
      </c>
      <c r="J85" s="152">
        <f t="shared" si="148"/>
        <v>98472874.410000011</v>
      </c>
      <c r="K85" s="152">
        <f t="shared" si="148"/>
        <v>79240900.930000007</v>
      </c>
      <c r="L85" s="152">
        <f t="shared" si="148"/>
        <v>101649864.84</v>
      </c>
      <c r="M85" s="152">
        <f t="shared" si="148"/>
        <v>120867316.74000001</v>
      </c>
      <c r="N85" s="154">
        <f t="shared" si="148"/>
        <v>94685630.010000005</v>
      </c>
      <c r="O85" s="151">
        <f t="shared" si="148"/>
        <v>96612113.25</v>
      </c>
      <c r="P85" s="199">
        <f t="shared" si="148"/>
        <v>93671813.230000004</v>
      </c>
      <c r="Q85" s="199">
        <f t="shared" si="148"/>
        <v>89085415.120000005</v>
      </c>
      <c r="R85" s="260">
        <f t="shared" si="148"/>
        <v>94169597.730000004</v>
      </c>
      <c r="S85" s="152">
        <f t="shared" si="148"/>
        <v>129169456.15000001</v>
      </c>
      <c r="T85" s="152">
        <f t="shared" ref="T85:V85" si="149">SUM(T80:T84)</f>
        <v>140388769.42999998</v>
      </c>
      <c r="U85" s="152">
        <f t="shared" si="149"/>
        <v>125047604.36000001</v>
      </c>
      <c r="V85" s="152">
        <f t="shared" si="149"/>
        <v>100963849</v>
      </c>
      <c r="W85" s="152">
        <f t="shared" ref="W85:X85" si="150">SUM(W80:W84)</f>
        <v>88735791.560000002</v>
      </c>
      <c r="X85" s="152">
        <f t="shared" si="150"/>
        <v>113727050.03</v>
      </c>
      <c r="Y85" s="288">
        <v>116619474</v>
      </c>
      <c r="Z85" s="288">
        <v>114259482</v>
      </c>
      <c r="AA85" s="288">
        <v>96916206</v>
      </c>
      <c r="AB85" s="154">
        <v>75442677</v>
      </c>
      <c r="AC85" s="240">
        <f t="shared" si="137"/>
        <v>-3.0790012716306756E-2</v>
      </c>
      <c r="AD85" s="241">
        <f t="shared" si="129"/>
        <v>5.0140034230790442E-2</v>
      </c>
      <c r="AE85" s="242">
        <f t="shared" si="130"/>
        <v>3.5118450436055472E-2</v>
      </c>
      <c r="AF85" s="242">
        <f t="shared" si="130"/>
        <v>0.12177887013492598</v>
      </c>
      <c r="AG85" s="242">
        <f t="shared" si="130"/>
        <v>0.1276045236346792</v>
      </c>
      <c r="AH85" s="242">
        <f t="shared" si="130"/>
        <v>0.15438962641847778</v>
      </c>
      <c r="AI85" s="242">
        <f t="shared" si="130"/>
        <v>0.18734613197782696</v>
      </c>
      <c r="AJ85" s="242">
        <f t="shared" si="130"/>
        <v>2.5296048327264304E-2</v>
      </c>
      <c r="AK85" s="242">
        <f t="shared" si="130"/>
        <v>0.11982310295017483</v>
      </c>
      <c r="AL85" s="242">
        <f t="shared" si="130"/>
        <v>0.11881162074351852</v>
      </c>
      <c r="AM85" s="242">
        <f t="shared" si="130"/>
        <v>-3.5144676448287712E-2</v>
      </c>
      <c r="AN85" s="242">
        <f t="shared" si="130"/>
        <v>0.20672463168838554</v>
      </c>
      <c r="AO85" s="242">
        <f t="shared" si="130"/>
        <v>3.1475633827935134E-3</v>
      </c>
      <c r="AP85" s="251"/>
      <c r="AQ85" s="153">
        <f t="shared" si="120"/>
        <v>-3069188.5500000007</v>
      </c>
      <c r="AR85" s="155">
        <f t="shared" si="148"/>
        <v>4472458.6900000051</v>
      </c>
      <c r="AS85" s="156">
        <f t="shared" si="148"/>
        <v>3022399.7399999974</v>
      </c>
      <c r="AT85" s="156">
        <f t="shared" si="148"/>
        <v>10222930.309999999</v>
      </c>
      <c r="AU85" s="156">
        <f t="shared" ref="AU85:AV85" si="151">SUM(AU80:AU84)</f>
        <v>14617365.019999996</v>
      </c>
      <c r="AV85" s="156">
        <f t="shared" si="151"/>
        <v>18775783.469999999</v>
      </c>
      <c r="AW85" s="156">
        <f t="shared" ref="AW85:AX85" si="152">SUM(AW80:AW84)</f>
        <v>19730712.350000001</v>
      </c>
      <c r="AX85" s="156">
        <f t="shared" si="152"/>
        <v>2490974.59</v>
      </c>
      <c r="AY85" s="156">
        <f t="shared" ref="AY85:AZ85" si="153">SUM(AY80:AY84)</f>
        <v>9494890.6299999952</v>
      </c>
      <c r="AZ85" s="156">
        <f t="shared" si="153"/>
        <v>12077185.190000003</v>
      </c>
      <c r="BA85" s="156">
        <f t="shared" ref="BA85:BB85" si="154">SUM(BA80:BA84)</f>
        <v>-4247842.74</v>
      </c>
      <c r="BB85" s="156">
        <f t="shared" si="154"/>
        <v>19573851.989999995</v>
      </c>
      <c r="BC85" s="156">
        <f t="shared" ref="BC85" si="155">SUM(BC80:BC84)</f>
        <v>304092.74999999907</v>
      </c>
      <c r="BD85" s="157"/>
      <c r="BE85" s="261">
        <f t="shared" si="138"/>
        <v>75442677</v>
      </c>
    </row>
    <row r="86" spans="1:57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52"/>
      <c r="AC86" s="244"/>
      <c r="AD86" s="245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7"/>
      <c r="AQ86" s="53"/>
      <c r="AR86" s="54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  <c r="BE86" s="53"/>
    </row>
    <row r="87" spans="1:57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115"/>
      <c r="AC87" s="202"/>
      <c r="AD87" s="204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6"/>
      <c r="AQ87" s="38"/>
      <c r="AR87" s="116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8"/>
      <c r="BE87" s="182"/>
    </row>
    <row r="88" spans="1:57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115"/>
      <c r="AC88" s="202"/>
      <c r="AD88" s="204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6"/>
      <c r="AQ88" s="38"/>
      <c r="AR88" s="116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8"/>
      <c r="BE88" s="182"/>
    </row>
    <row r="89" spans="1:57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115"/>
      <c r="AC89" s="202"/>
      <c r="AD89" s="204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6"/>
      <c r="AQ89" s="38"/>
      <c r="AR89" s="116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8"/>
      <c r="BE89" s="182"/>
    </row>
    <row r="90" spans="1:57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115"/>
      <c r="AC90" s="202"/>
      <c r="AD90" s="204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6"/>
      <c r="AQ90" s="38"/>
      <c r="AR90" s="116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8"/>
      <c r="BE90" s="182"/>
    </row>
    <row r="91" spans="1:57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115"/>
      <c r="AC91" s="202"/>
      <c r="AD91" s="204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6"/>
      <c r="AQ91" s="38"/>
      <c r="AR91" s="116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8"/>
      <c r="BE91" s="182"/>
    </row>
    <row r="92" spans="1:57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154"/>
      <c r="AC92" s="248"/>
      <c r="AD92" s="249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1"/>
      <c r="AQ92" s="153"/>
      <c r="AR92" s="155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7"/>
      <c r="BE92" s="260"/>
    </row>
    <row r="93" spans="1:57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52"/>
      <c r="AC93" s="244"/>
      <c r="AD93" s="245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7"/>
      <c r="AQ93" s="53"/>
      <c r="AR93" s="54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53"/>
    </row>
    <row r="94" spans="1:57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287">
        <v>57321177.200000003</v>
      </c>
      <c r="AB94" s="115">
        <v>36548075</v>
      </c>
      <c r="AC94" s="236">
        <f>IF(ISERROR((O94-C94)/C94)=TRUE,0,(O94-C94)/C94)</f>
        <v>8.0535883145885931E-2</v>
      </c>
      <c r="AD94" s="237">
        <f t="shared" ref="AD94:AD99" si="156">IF(ISERROR((P94-D94)/D94)=TRUE,0,(P94-D94)/D94)</f>
        <v>0.20964607150876929</v>
      </c>
      <c r="AE94" s="238">
        <f t="shared" ref="AE94:AO99" si="157">IF(ISERROR((Q94-E94)/E94)=TRUE,0,(Q94-E94)/E94)</f>
        <v>0.18012125343673971</v>
      </c>
      <c r="AF94" s="238">
        <f t="shared" si="157"/>
        <v>0.16590376733942355</v>
      </c>
      <c r="AG94" s="238">
        <f t="shared" si="157"/>
        <v>0.29976193214602714</v>
      </c>
      <c r="AH94" s="238">
        <f t="shared" si="157"/>
        <v>0.20543772818684963</v>
      </c>
      <c r="AI94" s="238">
        <f t="shared" si="157"/>
        <v>0.18738188750052592</v>
      </c>
      <c r="AJ94" s="238">
        <f t="shared" si="157"/>
        <v>9.10235008643136E-2</v>
      </c>
      <c r="AK94" s="238">
        <f t="shared" si="157"/>
        <v>0.18160493065537442</v>
      </c>
      <c r="AL94" s="238">
        <f t="shared" si="157"/>
        <v>0.11240875159065024</v>
      </c>
      <c r="AM94" s="238">
        <f t="shared" si="157"/>
        <v>2.6857345805284594E-2</v>
      </c>
      <c r="AN94" s="238">
        <f t="shared" si="157"/>
        <v>0.25883061497414117</v>
      </c>
      <c r="AO94" s="238">
        <f t="shared" si="157"/>
        <v>0.19548174983100308</v>
      </c>
      <c r="AP94" s="206"/>
      <c r="AQ94" s="38">
        <f t="shared" ref="AQ94" si="158">O94-C94</f>
        <v>3573735.299999997</v>
      </c>
      <c r="AR94" s="72">
        <f t="shared" ref="AR94:AR98" si="159">P94-D94</f>
        <v>7981843.4800000042</v>
      </c>
      <c r="AS94" s="73">
        <f t="shared" ref="AS94:BC98" si="160">Q94-E94</f>
        <v>6888638.5700000003</v>
      </c>
      <c r="AT94" s="73">
        <f t="shared" si="160"/>
        <v>6285251.3200000003</v>
      </c>
      <c r="AU94" s="73">
        <f t="shared" si="160"/>
        <v>16859448.259999998</v>
      </c>
      <c r="AV94" s="73">
        <f t="shared" si="160"/>
        <v>13226322.329999998</v>
      </c>
      <c r="AW94" s="73">
        <f t="shared" si="160"/>
        <v>9625126.8100000024</v>
      </c>
      <c r="AX94" s="73">
        <f t="shared" si="160"/>
        <v>4145886.9900000021</v>
      </c>
      <c r="AY94" s="73">
        <f t="shared" si="160"/>
        <v>6812068.8999999985</v>
      </c>
      <c r="AZ94" s="73">
        <f t="shared" si="160"/>
        <v>5691662.7400000021</v>
      </c>
      <c r="BA94" s="73">
        <f t="shared" si="160"/>
        <v>1637425.1199999973</v>
      </c>
      <c r="BB94" s="73">
        <f t="shared" si="160"/>
        <v>11677470.899999999</v>
      </c>
      <c r="BC94" s="73">
        <f t="shared" si="160"/>
        <v>9372994.6300000027</v>
      </c>
      <c r="BD94" s="118"/>
      <c r="BE94" s="71">
        <f>IF(ISERROR(GETPIVOTDATA("VALUE",'CSS WK pvt'!$J$2,"DT_FILE",BE$8,"COMMODITY",BE$6,"TRIM_CAT",TRIM(B94),"TRIM_LINE",A93))=TRUE,0,GETPIVOTDATA("VALUE",'CSS WK pvt'!$J$2,"DT_FILE",BE$8,"COMMODITY",BE$6,"TRIM_CAT",TRIM(B94),"TRIM_LINE",A93))</f>
        <v>36548075</v>
      </c>
    </row>
    <row r="95" spans="1:57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287">
        <v>3150360.98</v>
      </c>
      <c r="AB95" s="115">
        <v>2107223</v>
      </c>
      <c r="AC95" s="236">
        <f t="shared" ref="AC95:AC99" si="161">IF(ISERROR((O95-C95)/C95)=TRUE,0,(O95-C95)/C95)</f>
        <v>-6.3864014677312134E-2</v>
      </c>
      <c r="AD95" s="237">
        <f t="shared" si="156"/>
        <v>2.6034088331110913E-2</v>
      </c>
      <c r="AE95" s="238">
        <f t="shared" si="157"/>
        <v>2.3080575969761034E-2</v>
      </c>
      <c r="AF95" s="238">
        <f t="shared" si="157"/>
        <v>6.3346978345821564E-2</v>
      </c>
      <c r="AG95" s="238">
        <f t="shared" si="157"/>
        <v>0.14562859335735684</v>
      </c>
      <c r="AH95" s="238">
        <f t="shared" si="157"/>
        <v>6.9928748223755208E-2</v>
      </c>
      <c r="AI95" s="238">
        <f t="shared" si="157"/>
        <v>6.5472615288992633E-2</v>
      </c>
      <c r="AJ95" s="238">
        <f t="shared" si="157"/>
        <v>-0.18829015398674073</v>
      </c>
      <c r="AK95" s="238">
        <f t="shared" si="157"/>
        <v>-0.16092410838360466</v>
      </c>
      <c r="AL95" s="238">
        <f t="shared" si="157"/>
        <v>-0.20386885342711755</v>
      </c>
      <c r="AM95" s="238">
        <f t="shared" si="157"/>
        <v>-0.12227889190025204</v>
      </c>
      <c r="AN95" s="238">
        <f t="shared" si="157"/>
        <v>3.7059563647357956E-2</v>
      </c>
      <c r="AO95" s="238">
        <f t="shared" si="157"/>
        <v>5.5895798632626809E-2</v>
      </c>
      <c r="AP95" s="206"/>
      <c r="AQ95" s="38">
        <f t="shared" ref="AQ95:AQ140" si="162">O95-C95</f>
        <v>-203543.16999999993</v>
      </c>
      <c r="AR95" s="72">
        <f t="shared" si="159"/>
        <v>71911.489999999758</v>
      </c>
      <c r="AS95" s="73">
        <f t="shared" si="160"/>
        <v>60594.790000000037</v>
      </c>
      <c r="AT95" s="73">
        <f t="shared" si="160"/>
        <v>161001.91999999993</v>
      </c>
      <c r="AU95" s="73">
        <f t="shared" si="160"/>
        <v>495305.04999999981</v>
      </c>
      <c r="AV95" s="73">
        <f t="shared" si="160"/>
        <v>270463.13000000035</v>
      </c>
      <c r="AW95" s="73">
        <f t="shared" si="160"/>
        <v>208312.14000000013</v>
      </c>
      <c r="AX95" s="73">
        <f t="shared" si="160"/>
        <v>-567234.7799999998</v>
      </c>
      <c r="AY95" s="73">
        <f t="shared" si="160"/>
        <v>-453704.41999999993</v>
      </c>
      <c r="AZ95" s="73">
        <f t="shared" si="160"/>
        <v>-729664.31</v>
      </c>
      <c r="BA95" s="73">
        <f t="shared" si="160"/>
        <v>-480194.14000000013</v>
      </c>
      <c r="BB95" s="73">
        <f t="shared" si="160"/>
        <v>113405.39999999991</v>
      </c>
      <c r="BC95" s="73">
        <f t="shared" si="160"/>
        <v>166770.18999999994</v>
      </c>
      <c r="BD95" s="118"/>
      <c r="BE95" s="71">
        <f>IF(ISERROR(GETPIVOTDATA("VALUE",'CSS WK pvt'!$J$2,"DT_FILE",BE$8,"COMMODITY",BE$6,"TRIM_CAT",TRIM(B95),"TRIM_LINE",A93))=TRUE,0,GETPIVOTDATA("VALUE",'CSS WK pvt'!$J$2,"DT_FILE",BE$8,"COMMODITY",BE$6,"TRIM_CAT",TRIM(B95),"TRIM_LINE",A93))</f>
        <v>2107223</v>
      </c>
    </row>
    <row r="96" spans="1:57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287">
        <v>11695611.050000001</v>
      </c>
      <c r="AB96" s="115">
        <v>7575197</v>
      </c>
      <c r="AC96" s="236">
        <f t="shared" si="161"/>
        <v>-1.5371387722359353E-4</v>
      </c>
      <c r="AD96" s="237">
        <f t="shared" si="156"/>
        <v>-8.9124043993706204E-3</v>
      </c>
      <c r="AE96" s="238">
        <f t="shared" si="157"/>
        <v>-7.755303424525227E-2</v>
      </c>
      <c r="AF96" s="238">
        <f t="shared" si="157"/>
        <v>-4.6708427151367901E-2</v>
      </c>
      <c r="AG96" s="238">
        <f t="shared" si="157"/>
        <v>5.7401846503576485E-2</v>
      </c>
      <c r="AH96" s="238">
        <f t="shared" si="157"/>
        <v>6.0389594654386869E-2</v>
      </c>
      <c r="AI96" s="238">
        <f t="shared" si="157"/>
        <v>0.12331414851240811</v>
      </c>
      <c r="AJ96" s="238">
        <f t="shared" si="157"/>
        <v>7.3155475491797572E-2</v>
      </c>
      <c r="AK96" s="238">
        <f t="shared" si="157"/>
        <v>5.7463034345920323E-2</v>
      </c>
      <c r="AL96" s="238">
        <f t="shared" si="157"/>
        <v>1.7614477214957784E-2</v>
      </c>
      <c r="AM96" s="238">
        <f t="shared" si="157"/>
        <v>-9.0350635163362267E-2</v>
      </c>
      <c r="AN96" s="238">
        <f t="shared" si="157"/>
        <v>9.676048904693596E-2</v>
      </c>
      <c r="AO96" s="238">
        <f t="shared" si="157"/>
        <v>0.10295181439443012</v>
      </c>
      <c r="AP96" s="206"/>
      <c r="AQ96" s="38">
        <f t="shared" si="162"/>
        <v>-1630.2200000006706</v>
      </c>
      <c r="AR96" s="72">
        <f t="shared" si="159"/>
        <v>-83570.080000000075</v>
      </c>
      <c r="AS96" s="73">
        <f t="shared" si="160"/>
        <v>-690105.41000000015</v>
      </c>
      <c r="AT96" s="73">
        <f t="shared" si="160"/>
        <v>-406029.84000000078</v>
      </c>
      <c r="AU96" s="73">
        <f t="shared" si="160"/>
        <v>621935.00999999978</v>
      </c>
      <c r="AV96" s="73">
        <f t="shared" si="160"/>
        <v>707537.01999999955</v>
      </c>
      <c r="AW96" s="73">
        <f t="shared" si="160"/>
        <v>1290623.8599999994</v>
      </c>
      <c r="AX96" s="73">
        <f t="shared" si="160"/>
        <v>727989.00999999978</v>
      </c>
      <c r="AY96" s="73">
        <f t="shared" si="160"/>
        <v>476094.19000000041</v>
      </c>
      <c r="AZ96" s="73">
        <f t="shared" si="160"/>
        <v>185611.38000000082</v>
      </c>
      <c r="BA96" s="73">
        <f t="shared" si="160"/>
        <v>-1120337.8199999984</v>
      </c>
      <c r="BB96" s="73">
        <f t="shared" si="160"/>
        <v>995260.26999999955</v>
      </c>
      <c r="BC96" s="73">
        <f t="shared" si="160"/>
        <v>1091692.6400000006</v>
      </c>
      <c r="BD96" s="118"/>
      <c r="BE96" s="71">
        <f>IF(ISERROR(GETPIVOTDATA("VALUE",'CSS WK pvt'!$J$2,"DT_FILE",BE$8,"COMMODITY",BE$6,"TRIM_CAT",TRIM(B96),"TRIM_LINE",A93))=TRUE,0,GETPIVOTDATA("VALUE",'CSS WK pvt'!$J$2,"DT_FILE",BE$8,"COMMODITY",BE$6,"TRIM_CAT",TRIM(B96),"TRIM_LINE",A93))</f>
        <v>7575197</v>
      </c>
    </row>
    <row r="97" spans="1:57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287">
        <v>19983619.93</v>
      </c>
      <c r="AB97" s="115">
        <v>13067304</v>
      </c>
      <c r="AC97" s="236">
        <f t="shared" si="161"/>
        <v>-9.7262231151850023E-2</v>
      </c>
      <c r="AD97" s="237">
        <f t="shared" si="156"/>
        <v>-8.17634359140538E-2</v>
      </c>
      <c r="AE97" s="238">
        <f t="shared" si="157"/>
        <v>-8.3177392365190464E-2</v>
      </c>
      <c r="AF97" s="238">
        <f t="shared" si="157"/>
        <v>-2.543671810921563E-2</v>
      </c>
      <c r="AG97" s="238">
        <f t="shared" si="157"/>
        <v>-0.17173922503462699</v>
      </c>
      <c r="AH97" s="238">
        <f t="shared" si="157"/>
        <v>0.2035233861900124</v>
      </c>
      <c r="AI97" s="238">
        <f t="shared" si="157"/>
        <v>0.35562481749111619</v>
      </c>
      <c r="AJ97" s="238">
        <f t="shared" si="157"/>
        <v>5.501236667296653E-2</v>
      </c>
      <c r="AK97" s="238">
        <f t="shared" si="157"/>
        <v>6.5976224860086377E-2</v>
      </c>
      <c r="AL97" s="238">
        <f t="shared" si="157"/>
        <v>0.13637973236193582</v>
      </c>
      <c r="AM97" s="238">
        <f t="shared" si="157"/>
        <v>-0.10144311191826445</v>
      </c>
      <c r="AN97" s="238">
        <f t="shared" si="157"/>
        <v>0.19022321322310545</v>
      </c>
      <c r="AO97" s="238">
        <f t="shared" si="157"/>
        <v>0.1892027134170664</v>
      </c>
      <c r="AP97" s="206"/>
      <c r="AQ97" s="38">
        <f t="shared" si="162"/>
        <v>-1810509.8200000003</v>
      </c>
      <c r="AR97" s="72">
        <f t="shared" si="159"/>
        <v>-1380706.8399999999</v>
      </c>
      <c r="AS97" s="73">
        <f t="shared" si="160"/>
        <v>-1337942.33</v>
      </c>
      <c r="AT97" s="73">
        <f t="shared" si="160"/>
        <v>-400200.21000000089</v>
      </c>
      <c r="AU97" s="73">
        <f t="shared" si="160"/>
        <v>-3772657.1300000027</v>
      </c>
      <c r="AV97" s="73">
        <f t="shared" si="160"/>
        <v>3773359.2800000012</v>
      </c>
      <c r="AW97" s="73">
        <f t="shared" si="160"/>
        <v>6508652.5399999991</v>
      </c>
      <c r="AX97" s="73">
        <f t="shared" si="160"/>
        <v>935881.98999999836</v>
      </c>
      <c r="AY97" s="73">
        <f t="shared" si="160"/>
        <v>876772.71999999881</v>
      </c>
      <c r="AZ97" s="73">
        <f t="shared" si="160"/>
        <v>2231248.790000001</v>
      </c>
      <c r="BA97" s="73">
        <f t="shared" si="160"/>
        <v>-2021908.3099999987</v>
      </c>
      <c r="BB97" s="73">
        <f t="shared" si="160"/>
        <v>3205332.7199999988</v>
      </c>
      <c r="BC97" s="73">
        <f t="shared" si="160"/>
        <v>3179403.370000001</v>
      </c>
      <c r="BD97" s="118"/>
      <c r="BE97" s="71">
        <f>IF(ISERROR(GETPIVOTDATA("VALUE",'CSS WK pvt'!$J$2,"DT_FILE",BE$8,"COMMODITY",BE$6,"TRIM_CAT",TRIM(B97),"TRIM_LINE",A93))=TRUE,0,GETPIVOTDATA("VALUE",'CSS WK pvt'!$J$2,"DT_FILE",BE$8,"COMMODITY",BE$6,"TRIM_CAT",TRIM(B97),"TRIM_LINE",A93))</f>
        <v>13067304</v>
      </c>
    </row>
    <row r="98" spans="1:57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287">
        <v>25225636.960000001</v>
      </c>
      <c r="AB98" s="115">
        <v>16144878</v>
      </c>
      <c r="AC98" s="236">
        <f t="shared" si="161"/>
        <v>-0.20206780237870514</v>
      </c>
      <c r="AD98" s="237">
        <f t="shared" si="156"/>
        <v>-9.5789388128730113E-2</v>
      </c>
      <c r="AE98" s="238">
        <f t="shared" si="157"/>
        <v>-9.3956043860070421E-2</v>
      </c>
      <c r="AF98" s="238">
        <f t="shared" si="157"/>
        <v>0.24001658625210504</v>
      </c>
      <c r="AG98" s="238">
        <f t="shared" si="157"/>
        <v>1.8697785601142946E-2</v>
      </c>
      <c r="AH98" s="238">
        <f t="shared" si="157"/>
        <v>3.4538296636016708E-2</v>
      </c>
      <c r="AI98" s="238">
        <f t="shared" si="157"/>
        <v>9.5360505376711382E-2</v>
      </c>
      <c r="AJ98" s="238">
        <f t="shared" si="157"/>
        <v>-0.11989624944500002</v>
      </c>
      <c r="AK98" s="238">
        <f t="shared" si="157"/>
        <v>0.1028833739731754</v>
      </c>
      <c r="AL98" s="238">
        <f t="shared" si="157"/>
        <v>0.22874971426105115</v>
      </c>
      <c r="AM98" s="238">
        <f t="shared" si="157"/>
        <v>-0.1045831813341792</v>
      </c>
      <c r="AN98" s="238">
        <f t="shared" si="157"/>
        <v>0.18491539782891525</v>
      </c>
      <c r="AO98" s="238">
        <f t="shared" si="157"/>
        <v>0.38054696028441859</v>
      </c>
      <c r="AP98" s="206"/>
      <c r="AQ98" s="38">
        <f t="shared" si="162"/>
        <v>-4627240.6399999969</v>
      </c>
      <c r="AR98" s="72">
        <f t="shared" si="159"/>
        <v>-2117019.3599999994</v>
      </c>
      <c r="AS98" s="73">
        <f t="shared" si="160"/>
        <v>-1898785.8800000027</v>
      </c>
      <c r="AT98" s="73">
        <f t="shared" si="160"/>
        <v>4582907.120000001</v>
      </c>
      <c r="AU98" s="73">
        <f t="shared" si="160"/>
        <v>413333.82999999821</v>
      </c>
      <c r="AV98" s="73">
        <f t="shared" si="160"/>
        <v>798101.71000000089</v>
      </c>
      <c r="AW98" s="73">
        <f t="shared" si="160"/>
        <v>2097997</v>
      </c>
      <c r="AX98" s="73">
        <f t="shared" si="160"/>
        <v>-2751548.620000001</v>
      </c>
      <c r="AY98" s="73">
        <f t="shared" si="160"/>
        <v>1783659.2399999984</v>
      </c>
      <c r="AZ98" s="73">
        <f t="shared" si="160"/>
        <v>4698326.59</v>
      </c>
      <c r="BA98" s="73">
        <f t="shared" si="160"/>
        <v>-2472497.200000003</v>
      </c>
      <c r="BB98" s="73">
        <f t="shared" si="160"/>
        <v>3582382.6999999993</v>
      </c>
      <c r="BC98" s="73">
        <f t="shared" si="160"/>
        <v>6953432.0399999991</v>
      </c>
      <c r="BD98" s="118"/>
      <c r="BE98" s="71">
        <f>IF(ISERROR(GETPIVOTDATA("VALUE",'CSS WK pvt'!$J$2,"DT_FILE",BE$8,"COMMODITY",BE$6,"TRIM_CAT",TRIM(B98),"TRIM_LINE",A93))=TRUE,0,GETPIVOTDATA("VALUE",'CSS WK pvt'!$J$2,"DT_FILE",BE$8,"COMMODITY",BE$6,"TRIM_CAT",TRIM(B98),"TRIM_LINE",A93))</f>
        <v>16144878</v>
      </c>
    </row>
    <row r="99" spans="1:57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E99" si="163">SUM(D94:D98)</f>
        <v>89199354.539999992</v>
      </c>
      <c r="E99" s="145">
        <f t="shared" si="163"/>
        <v>86063015.379999995</v>
      </c>
      <c r="F99" s="145">
        <f t="shared" si="163"/>
        <v>83946667.420000002</v>
      </c>
      <c r="G99" s="145">
        <f t="shared" si="163"/>
        <v>114552091.13</v>
      </c>
      <c r="H99" s="145">
        <f t="shared" si="163"/>
        <v>121612985.95999999</v>
      </c>
      <c r="I99" s="145">
        <f t="shared" si="163"/>
        <v>105316892.01000001</v>
      </c>
      <c r="J99" s="145">
        <f t="shared" si="163"/>
        <v>98472874.410000011</v>
      </c>
      <c r="K99" s="145">
        <f t="shared" si="163"/>
        <v>79240900.930000007</v>
      </c>
      <c r="L99" s="145">
        <f t="shared" si="163"/>
        <v>101649864.84</v>
      </c>
      <c r="M99" s="145">
        <f t="shared" si="163"/>
        <v>120867316.74000001</v>
      </c>
      <c r="N99" s="146">
        <f t="shared" si="163"/>
        <v>94685630.010000005</v>
      </c>
      <c r="O99" s="144">
        <f t="shared" si="163"/>
        <v>96612113.25</v>
      </c>
      <c r="P99" s="145">
        <f t="shared" si="163"/>
        <v>93671813.230000004</v>
      </c>
      <c r="Q99" s="145">
        <f t="shared" si="163"/>
        <v>89085415.120000005</v>
      </c>
      <c r="R99" s="145">
        <f t="shared" si="163"/>
        <v>94169597.730000004</v>
      </c>
      <c r="S99" s="145">
        <f t="shared" si="163"/>
        <v>129169456.15000001</v>
      </c>
      <c r="T99" s="145">
        <f t="shared" si="163"/>
        <v>140388769.42999998</v>
      </c>
      <c r="U99" s="145">
        <f t="shared" si="163"/>
        <v>125047604.36000001</v>
      </c>
      <c r="V99" s="145">
        <f t="shared" si="163"/>
        <v>100963849</v>
      </c>
      <c r="W99" s="145">
        <f t="shared" si="163"/>
        <v>88735791.560000002</v>
      </c>
      <c r="X99" s="145">
        <f t="shared" si="163"/>
        <v>113727050.03</v>
      </c>
      <c r="Y99" s="145">
        <f t="shared" si="163"/>
        <v>116409804.38999999</v>
      </c>
      <c r="Z99" s="145">
        <f t="shared" si="163"/>
        <v>114259482</v>
      </c>
      <c r="AA99" s="145">
        <f t="shared" si="163"/>
        <v>117376406.12</v>
      </c>
      <c r="AB99" s="146">
        <v>75442677</v>
      </c>
      <c r="AC99" s="208">
        <f t="shared" si="161"/>
        <v>-3.0790012716306756E-2</v>
      </c>
      <c r="AD99" s="212">
        <f t="shared" si="156"/>
        <v>5.0140034230790442E-2</v>
      </c>
      <c r="AE99" s="213">
        <f t="shared" si="157"/>
        <v>3.5118450436055472E-2</v>
      </c>
      <c r="AF99" s="213">
        <f t="shared" si="157"/>
        <v>0.12177887013492598</v>
      </c>
      <c r="AG99" s="213">
        <f t="shared" si="157"/>
        <v>0.1276045236346792</v>
      </c>
      <c r="AH99" s="213">
        <f t="shared" si="157"/>
        <v>0.15438962641847778</v>
      </c>
      <c r="AI99" s="213">
        <f t="shared" si="157"/>
        <v>0.18734613197782696</v>
      </c>
      <c r="AJ99" s="213">
        <f t="shared" si="157"/>
        <v>2.5296048327264304E-2</v>
      </c>
      <c r="AK99" s="213">
        <f t="shared" si="157"/>
        <v>0.11982310295017483</v>
      </c>
      <c r="AL99" s="213">
        <f t="shared" si="157"/>
        <v>0.11881162074351852</v>
      </c>
      <c r="AM99" s="213">
        <f t="shared" si="157"/>
        <v>-3.6879385347725252E-2</v>
      </c>
      <c r="AN99" s="213">
        <f t="shared" si="157"/>
        <v>0.20672463168838554</v>
      </c>
      <c r="AO99" s="213">
        <f t="shared" si="157"/>
        <v>0.2149243213039852</v>
      </c>
      <c r="AP99" s="214"/>
      <c r="AQ99" s="39">
        <f t="shared" ref="AQ99:AQ106" si="164">SUM(AQ94:AQ98)</f>
        <v>-3069188.5500000007</v>
      </c>
      <c r="AR99" s="147">
        <f t="shared" si="163"/>
        <v>4472458.6900000051</v>
      </c>
      <c r="AS99" s="148">
        <f t="shared" si="163"/>
        <v>3022399.7399999974</v>
      </c>
      <c r="AT99" s="148">
        <f t="shared" si="163"/>
        <v>10222930.309999999</v>
      </c>
      <c r="AU99" s="148">
        <f t="shared" ref="AU99:AV99" si="165">SUM(AU94:AU98)</f>
        <v>14617365.019999996</v>
      </c>
      <c r="AV99" s="148">
        <f t="shared" si="165"/>
        <v>18775783.469999999</v>
      </c>
      <c r="AW99" s="148">
        <f t="shared" ref="AW99:AX99" si="166">SUM(AW94:AW98)</f>
        <v>19730712.350000001</v>
      </c>
      <c r="AX99" s="148">
        <f t="shared" si="166"/>
        <v>2490974.59</v>
      </c>
      <c r="AY99" s="148">
        <f t="shared" ref="AY99:AZ99" si="167">SUM(AY94:AY98)</f>
        <v>9494890.6299999952</v>
      </c>
      <c r="AZ99" s="148">
        <f t="shared" si="167"/>
        <v>12077185.190000003</v>
      </c>
      <c r="BA99" s="148">
        <f t="shared" ref="BA99:BB99" si="168">SUM(BA94:BA98)</f>
        <v>-4457512.3500000034</v>
      </c>
      <c r="BB99" s="148">
        <f t="shared" si="168"/>
        <v>19573851.989999995</v>
      </c>
      <c r="BC99" s="148">
        <f t="shared" ref="BC99" si="169">SUM(BC94:BC98)</f>
        <v>20764292.870000005</v>
      </c>
      <c r="BD99" s="149"/>
      <c r="BE99" s="39">
        <f t="shared" si="163"/>
        <v>75442677</v>
      </c>
    </row>
    <row r="100" spans="1:57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108"/>
      <c r="AC100" s="232"/>
      <c r="AD100" s="233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5"/>
      <c r="AQ100" s="109"/>
      <c r="AR100" s="110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2"/>
      <c r="BE100" s="109"/>
    </row>
    <row r="101" spans="1:57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287">
        <v>61620218.119999997</v>
      </c>
      <c r="AB101" s="115">
        <v>37711848</v>
      </c>
      <c r="AC101" s="236">
        <f>IF(ISERROR((O101-C101)/C101)=TRUE,0,(O101-C101)/C101)</f>
        <v>2.4553286255689755E-2</v>
      </c>
      <c r="AD101" s="237">
        <f t="shared" ref="AD101:AD106" si="170">IF(ISERROR((P101-D101)/D101)=TRUE,0,(P101-D101)/D101)</f>
        <v>-3.8196150857658685E-3</v>
      </c>
      <c r="AE101" s="238">
        <f t="shared" ref="AE101:AO106" si="171">IF(ISERROR((Q101-E101)/E101)=TRUE,0,(Q101-E101)/E101)</f>
        <v>4.1147962970401186E-2</v>
      </c>
      <c r="AF101" s="238">
        <f t="shared" si="171"/>
        <v>0.20380112861004779</v>
      </c>
      <c r="AG101" s="238">
        <f t="shared" si="171"/>
        <v>0.18177868415919329</v>
      </c>
      <c r="AH101" s="238">
        <f t="shared" si="171"/>
        <v>0.1339657660253061</v>
      </c>
      <c r="AI101" s="238">
        <f t="shared" si="171"/>
        <v>0.12682390533592902</v>
      </c>
      <c r="AJ101" s="238">
        <f t="shared" si="171"/>
        <v>7.1840862121191368E-2</v>
      </c>
      <c r="AK101" s="238">
        <f t="shared" si="171"/>
        <v>0.18222107115106484</v>
      </c>
      <c r="AL101" s="238">
        <f t="shared" si="171"/>
        <v>4.6833375950931178E-2</v>
      </c>
      <c r="AM101" s="238">
        <f t="shared" si="171"/>
        <v>9.1864266630142764E-3</v>
      </c>
      <c r="AN101" s="238">
        <f t="shared" si="171"/>
        <v>8.236834233312651E-2</v>
      </c>
      <c r="AO101" s="238">
        <f t="shared" si="171"/>
        <v>0.26154077698500472</v>
      </c>
      <c r="AP101" s="206"/>
      <c r="AQ101" s="38">
        <f t="shared" ref="AQ101" si="172">O101-C101</f>
        <v>1170568.9900000021</v>
      </c>
      <c r="AR101" s="72">
        <f t="shared" ref="AR101:AR105" si="173">P101-D101</f>
        <v>-167954.5</v>
      </c>
      <c r="AS101" s="73">
        <f t="shared" ref="AS101:BC105" si="174">Q101-E101</f>
        <v>1680641.25</v>
      </c>
      <c r="AT101" s="73">
        <f t="shared" si="174"/>
        <v>7172537.549999997</v>
      </c>
      <c r="AU101" s="73">
        <f t="shared" si="174"/>
        <v>7907908.3699999973</v>
      </c>
      <c r="AV101" s="73">
        <f t="shared" si="174"/>
        <v>7804327.549999997</v>
      </c>
      <c r="AW101" s="73">
        <f t="shared" si="174"/>
        <v>7212538.1499999985</v>
      </c>
      <c r="AX101" s="73">
        <f t="shared" si="174"/>
        <v>3591816.1499999985</v>
      </c>
      <c r="AY101" s="73">
        <f t="shared" si="174"/>
        <v>6876234.6999999955</v>
      </c>
      <c r="AZ101" s="73">
        <f t="shared" si="174"/>
        <v>2065438.6199999973</v>
      </c>
      <c r="BA101" s="73">
        <f t="shared" si="174"/>
        <v>479266.29999999702</v>
      </c>
      <c r="BB101" s="73">
        <f t="shared" si="174"/>
        <v>3978642.0700000003</v>
      </c>
      <c r="BC101" s="73">
        <f t="shared" si="174"/>
        <v>12775012.919999994</v>
      </c>
      <c r="BD101" s="118"/>
      <c r="BE101" s="71">
        <f>IF(ISERROR(GETPIVOTDATA("VALUE",'CSS WK pvt'!$J$2,"DT_FILE",BE$8,"COMMODITY",BE$6,"TRIM_CAT",TRIM(B101),"TRIM_LINE",A100))=TRUE,0,GETPIVOTDATA("VALUE",'CSS WK pvt'!$J$2,"DT_FILE",BE$8,"COMMODITY",BE$6,"TRIM_CAT",TRIM(B101),"TRIM_LINE",A100))</f>
        <v>37711848</v>
      </c>
    </row>
    <row r="102" spans="1:57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287">
        <v>3067578.62</v>
      </c>
      <c r="AB102" s="115">
        <v>1935114</v>
      </c>
      <c r="AC102" s="236">
        <f t="shared" ref="AC102:AC106" si="175">IF(ISERROR((O102-C102)/C102)=TRUE,0,(O102-C102)/C102)</f>
        <v>-0.13913514479408604</v>
      </c>
      <c r="AD102" s="237">
        <f t="shared" si="170"/>
        <v>-0.12659989268269492</v>
      </c>
      <c r="AE102" s="238">
        <f t="shared" si="171"/>
        <v>-0.18152977995152952</v>
      </c>
      <c r="AF102" s="238">
        <f t="shared" si="171"/>
        <v>5.5228775956723042E-2</v>
      </c>
      <c r="AG102" s="238">
        <f t="shared" si="171"/>
        <v>1.3052645595855193E-2</v>
      </c>
      <c r="AH102" s="238">
        <f t="shared" si="171"/>
        <v>-5.2595483598422435E-2</v>
      </c>
      <c r="AI102" s="238">
        <f t="shared" si="171"/>
        <v>7.6275748634617252E-2</v>
      </c>
      <c r="AJ102" s="238">
        <f t="shared" si="171"/>
        <v>-9.6137879628252418E-2</v>
      </c>
      <c r="AK102" s="238">
        <f t="shared" si="171"/>
        <v>-5.7115690812998998E-2</v>
      </c>
      <c r="AL102" s="238">
        <f t="shared" si="171"/>
        <v>4.5864294741394199E-3</v>
      </c>
      <c r="AM102" s="238">
        <f t="shared" si="171"/>
        <v>-3.7371415034322529E-2</v>
      </c>
      <c r="AN102" s="238">
        <f t="shared" si="171"/>
        <v>-0.16075266113812386</v>
      </c>
      <c r="AO102" s="238">
        <f t="shared" si="171"/>
        <v>0.2910389270898488</v>
      </c>
      <c r="AP102" s="206"/>
      <c r="AQ102" s="38">
        <f t="shared" si="162"/>
        <v>-384023.88000000035</v>
      </c>
      <c r="AR102" s="72">
        <f t="shared" si="173"/>
        <v>-343640.2799999998</v>
      </c>
      <c r="AS102" s="73">
        <f t="shared" si="174"/>
        <v>-531079.89000000013</v>
      </c>
      <c r="AT102" s="73">
        <f t="shared" si="174"/>
        <v>126505.20999999996</v>
      </c>
      <c r="AU102" s="73">
        <f t="shared" si="174"/>
        <v>33076.479999999981</v>
      </c>
      <c r="AV102" s="73">
        <f t="shared" si="174"/>
        <v>-152917.73999999976</v>
      </c>
      <c r="AW102" s="73">
        <f t="shared" si="174"/>
        <v>219391.35000000009</v>
      </c>
      <c r="AX102" s="73">
        <f t="shared" si="174"/>
        <v>-261332.29999999981</v>
      </c>
      <c r="AY102" s="73">
        <f t="shared" si="174"/>
        <v>-115344.2899999998</v>
      </c>
      <c r="AZ102" s="73">
        <f t="shared" si="174"/>
        <v>10270.439999999944</v>
      </c>
      <c r="BA102" s="73">
        <f t="shared" si="174"/>
        <v>-105192.37999999989</v>
      </c>
      <c r="BB102" s="73">
        <f t="shared" si="174"/>
        <v>-457228.18000000017</v>
      </c>
      <c r="BC102" s="73">
        <f t="shared" si="174"/>
        <v>691524.30000000028</v>
      </c>
      <c r="BD102" s="118"/>
      <c r="BE102" s="71">
        <f>IF(ISERROR(GETPIVOTDATA("VALUE",'CSS WK pvt'!$J$2,"DT_FILE",BE$8,"COMMODITY",BE$6,"TRIM_CAT",TRIM(B102),"TRIM_LINE",A100))=TRUE,0,GETPIVOTDATA("VALUE",'CSS WK pvt'!$J$2,"DT_FILE",BE$8,"COMMODITY",BE$6,"TRIM_CAT",TRIM(B102),"TRIM_LINE",A100))</f>
        <v>1935114</v>
      </c>
    </row>
    <row r="103" spans="1:57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287">
        <v>12694277.310000001</v>
      </c>
      <c r="AB103" s="115">
        <v>7773936</v>
      </c>
      <c r="AC103" s="236">
        <f t="shared" si="175"/>
        <v>-0.13362846382541052</v>
      </c>
      <c r="AD103" s="237">
        <f t="shared" si="170"/>
        <v>-0.18207717798560377</v>
      </c>
      <c r="AE103" s="238">
        <f t="shared" si="171"/>
        <v>-0.12751279923225964</v>
      </c>
      <c r="AF103" s="238">
        <f t="shared" si="171"/>
        <v>1.7902121139372874E-2</v>
      </c>
      <c r="AG103" s="238">
        <f t="shared" si="171"/>
        <v>-4.8808466357509522E-3</v>
      </c>
      <c r="AH103" s="238">
        <f t="shared" si="171"/>
        <v>-3.97560678791316E-2</v>
      </c>
      <c r="AI103" s="238">
        <f t="shared" si="171"/>
        <v>0.12551536870882332</v>
      </c>
      <c r="AJ103" s="238">
        <f t="shared" si="171"/>
        <v>-3.9408291553812959E-2</v>
      </c>
      <c r="AK103" s="238">
        <f t="shared" si="171"/>
        <v>6.6397878717024336E-2</v>
      </c>
      <c r="AL103" s="238">
        <f t="shared" si="171"/>
        <v>-2.4738499981161909E-2</v>
      </c>
      <c r="AM103" s="238">
        <f t="shared" si="171"/>
        <v>-0.15121230279396791</v>
      </c>
      <c r="AN103" s="238">
        <f t="shared" si="171"/>
        <v>-2.1408570602042803E-2</v>
      </c>
      <c r="AO103" s="238">
        <f t="shared" si="171"/>
        <v>0.28159764381310376</v>
      </c>
      <c r="AP103" s="206"/>
      <c r="AQ103" s="38">
        <f t="shared" si="162"/>
        <v>-1527745.7400000002</v>
      </c>
      <c r="AR103" s="72">
        <f t="shared" si="173"/>
        <v>-1836725.12</v>
      </c>
      <c r="AS103" s="73">
        <f t="shared" si="174"/>
        <v>-1265242.9400000013</v>
      </c>
      <c r="AT103" s="73">
        <f t="shared" si="174"/>
        <v>141864.49000000022</v>
      </c>
      <c r="AU103" s="73">
        <f t="shared" si="174"/>
        <v>-44124.679999999702</v>
      </c>
      <c r="AV103" s="73">
        <f t="shared" si="174"/>
        <v>-446002.91000000015</v>
      </c>
      <c r="AW103" s="73">
        <f t="shared" si="174"/>
        <v>1289862.2699999996</v>
      </c>
      <c r="AX103" s="73">
        <f t="shared" si="174"/>
        <v>-416839.11999999918</v>
      </c>
      <c r="AY103" s="73">
        <f t="shared" si="174"/>
        <v>529091.13999999966</v>
      </c>
      <c r="AZ103" s="73">
        <f t="shared" si="174"/>
        <v>-225099.18999999948</v>
      </c>
      <c r="BA103" s="73">
        <f t="shared" si="174"/>
        <v>-1684015.0299999993</v>
      </c>
      <c r="BB103" s="73">
        <f t="shared" si="174"/>
        <v>-219320.06000000052</v>
      </c>
      <c r="BC103" s="73">
        <f t="shared" si="174"/>
        <v>2789236.2300000004</v>
      </c>
      <c r="BD103" s="118"/>
      <c r="BE103" s="71">
        <f>IF(ISERROR(GETPIVOTDATA("VALUE",'CSS WK pvt'!$J$2,"DT_FILE",BE$8,"COMMODITY",BE$6,"TRIM_CAT",TRIM(B103),"TRIM_LINE",A100))=TRUE,0,GETPIVOTDATA("VALUE",'CSS WK pvt'!$J$2,"DT_FILE",BE$8,"COMMODITY",BE$6,"TRIM_CAT",TRIM(B103),"TRIM_LINE",A100))</f>
        <v>7773936</v>
      </c>
    </row>
    <row r="104" spans="1:57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287">
        <v>21215270.329999998</v>
      </c>
      <c r="AB104" s="115">
        <v>12795051</v>
      </c>
      <c r="AC104" s="236">
        <f t="shared" si="175"/>
        <v>-7.3641574939131954E-2</v>
      </c>
      <c r="AD104" s="237">
        <f t="shared" si="170"/>
        <v>-0.22234456211981435</v>
      </c>
      <c r="AE104" s="238">
        <f t="shared" si="171"/>
        <v>-0.13342503405577283</v>
      </c>
      <c r="AF104" s="238">
        <f t="shared" si="171"/>
        <v>-3.1349332838003069E-3</v>
      </c>
      <c r="AG104" s="238">
        <f t="shared" si="171"/>
        <v>2.8608314682857475E-2</v>
      </c>
      <c r="AH104" s="238">
        <f t="shared" si="171"/>
        <v>-5.3520989506947947E-2</v>
      </c>
      <c r="AI104" s="238">
        <f t="shared" si="171"/>
        <v>0.22876256830592209</v>
      </c>
      <c r="AJ104" s="238">
        <f t="shared" si="171"/>
        <v>-1.1861046839135314E-3</v>
      </c>
      <c r="AK104" s="238">
        <f t="shared" si="171"/>
        <v>8.3966996291378285E-2</v>
      </c>
      <c r="AL104" s="238">
        <f t="shared" si="171"/>
        <v>-4.5799282970796704E-2</v>
      </c>
      <c r="AM104" s="238">
        <f t="shared" si="171"/>
        <v>-0.14248738832818253</v>
      </c>
      <c r="AN104" s="238">
        <f t="shared" si="171"/>
        <v>-3.5174157399667325E-2</v>
      </c>
      <c r="AO104" s="238">
        <f t="shared" si="171"/>
        <v>0.26667530399052697</v>
      </c>
      <c r="AP104" s="206"/>
      <c r="AQ104" s="38">
        <f t="shared" si="162"/>
        <v>-1331457.4099999983</v>
      </c>
      <c r="AR104" s="72">
        <f t="shared" si="173"/>
        <v>-3696335.540000001</v>
      </c>
      <c r="AS104" s="73">
        <f t="shared" si="174"/>
        <v>-2370618.7400000002</v>
      </c>
      <c r="AT104" s="73">
        <f t="shared" si="174"/>
        <v>-44123.88000000082</v>
      </c>
      <c r="AU104" s="73">
        <f t="shared" si="174"/>
        <v>441154.52000000142</v>
      </c>
      <c r="AV104" s="73">
        <f t="shared" si="174"/>
        <v>-979897.52000000328</v>
      </c>
      <c r="AW104" s="73">
        <f t="shared" si="174"/>
        <v>3779049.76</v>
      </c>
      <c r="AX104" s="73">
        <f t="shared" si="174"/>
        <v>-20653.910000000149</v>
      </c>
      <c r="AY104" s="73">
        <f t="shared" si="174"/>
        <v>1098344.209999999</v>
      </c>
      <c r="AZ104" s="73">
        <f t="shared" si="174"/>
        <v>-669979.93999999948</v>
      </c>
      <c r="BA104" s="73">
        <f t="shared" si="174"/>
        <v>-2555801.8499999978</v>
      </c>
      <c r="BB104" s="73">
        <f t="shared" si="174"/>
        <v>-580449.74000000022</v>
      </c>
      <c r="BC104" s="73">
        <f t="shared" si="174"/>
        <v>4466486.9099999983</v>
      </c>
      <c r="BD104" s="118"/>
      <c r="BE104" s="71">
        <f>IF(ISERROR(GETPIVOTDATA("VALUE",'CSS WK pvt'!$J$2,"DT_FILE",BE$8,"COMMODITY",BE$6,"TRIM_CAT",TRIM(B104),"TRIM_LINE",A100))=TRUE,0,GETPIVOTDATA("VALUE",'CSS WK pvt'!$J$2,"DT_FILE",BE$8,"COMMODITY",BE$6,"TRIM_CAT",TRIM(B104),"TRIM_LINE",A100))</f>
        <v>12795051</v>
      </c>
    </row>
    <row r="105" spans="1:57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287">
        <v>24691259.059999999</v>
      </c>
      <c r="AB105" s="115">
        <v>16287469</v>
      </c>
      <c r="AC105" s="236">
        <f t="shared" si="175"/>
        <v>-7.9957405593015424E-2</v>
      </c>
      <c r="AD105" s="237">
        <f t="shared" si="170"/>
        <v>-0.19324537172239159</v>
      </c>
      <c r="AE105" s="238">
        <f t="shared" si="171"/>
        <v>-0.14693647414725317</v>
      </c>
      <c r="AF105" s="238">
        <f t="shared" si="171"/>
        <v>-4.536742048133352E-2</v>
      </c>
      <c r="AG105" s="238">
        <f t="shared" si="171"/>
        <v>1.4134264112405872E-2</v>
      </c>
      <c r="AH105" s="238">
        <f t="shared" si="171"/>
        <v>-0.18879077326554403</v>
      </c>
      <c r="AI105" s="238">
        <f t="shared" si="171"/>
        <v>0.32403030581290365</v>
      </c>
      <c r="AJ105" s="238">
        <f t="shared" si="171"/>
        <v>-8.0051782867178969E-2</v>
      </c>
      <c r="AK105" s="238">
        <f t="shared" si="171"/>
        <v>-5.9395681713702402E-2</v>
      </c>
      <c r="AL105" s="238">
        <f t="shared" si="171"/>
        <v>-1.84648814408859E-2</v>
      </c>
      <c r="AM105" s="238">
        <f t="shared" si="171"/>
        <v>-4.8156671323822398E-2</v>
      </c>
      <c r="AN105" s="238">
        <f t="shared" si="171"/>
        <v>-4.5459126641147242E-3</v>
      </c>
      <c r="AO105" s="238">
        <f t="shared" si="171"/>
        <v>0.28197982473604311</v>
      </c>
      <c r="AP105" s="206"/>
      <c r="AQ105" s="38">
        <f t="shared" si="162"/>
        <v>-1673835.620000001</v>
      </c>
      <c r="AR105" s="72">
        <f t="shared" si="173"/>
        <v>-3751084.379999999</v>
      </c>
      <c r="AS105" s="73">
        <f t="shared" si="174"/>
        <v>-3322034.3200000003</v>
      </c>
      <c r="AT105" s="73">
        <f t="shared" si="174"/>
        <v>-788360.21000000089</v>
      </c>
      <c r="AU105" s="73">
        <f t="shared" si="174"/>
        <v>277025.90000000224</v>
      </c>
      <c r="AV105" s="73">
        <f t="shared" si="174"/>
        <v>-4508318.370000001</v>
      </c>
      <c r="AW105" s="73">
        <f t="shared" si="174"/>
        <v>6207352.1499999985</v>
      </c>
      <c r="AX105" s="73">
        <f t="shared" si="174"/>
        <v>-1731431.9200000018</v>
      </c>
      <c r="AY105" s="73">
        <f t="shared" si="174"/>
        <v>-1101351.6400000006</v>
      </c>
      <c r="AZ105" s="73">
        <f t="shared" si="174"/>
        <v>-338728.8900000006</v>
      </c>
      <c r="BA105" s="73">
        <f t="shared" si="174"/>
        <v>-1014081.9499999993</v>
      </c>
      <c r="BB105" s="73">
        <f t="shared" si="174"/>
        <v>-89736.870000001043</v>
      </c>
      <c r="BC105" s="73">
        <f t="shared" si="174"/>
        <v>5431003.4899999984</v>
      </c>
      <c r="BD105" s="118"/>
      <c r="BE105" s="71">
        <f>IF(ISERROR(GETPIVOTDATA("VALUE",'CSS WK pvt'!$J$2,"DT_FILE",BE$8,"COMMODITY",BE$6,"TRIM_CAT",TRIM(B105),"TRIM_LINE",A100))=TRUE,0,GETPIVOTDATA("VALUE",'CSS WK pvt'!$J$2,"DT_FILE",BE$8,"COMMODITY",BE$6,"TRIM_CAT",TRIM(B105),"TRIM_LINE",A100))</f>
        <v>16287469</v>
      </c>
    </row>
    <row r="106" spans="1:57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E106" si="176">SUM(D101:D105)</f>
        <v>92808926.170000002</v>
      </c>
      <c r="E106" s="152">
        <f t="shared" si="176"/>
        <v>94067972.61999999</v>
      </c>
      <c r="F106" s="153">
        <f t="shared" si="176"/>
        <v>76860960.069999993</v>
      </c>
      <c r="G106" s="152">
        <f t="shared" si="176"/>
        <v>90097501.629999995</v>
      </c>
      <c r="H106" s="152">
        <f t="shared" si="176"/>
        <v>114570681.45</v>
      </c>
      <c r="I106" s="152">
        <f t="shared" si="176"/>
        <v>105699545.8</v>
      </c>
      <c r="J106" s="152">
        <f t="shared" si="176"/>
        <v>102334721.09999999</v>
      </c>
      <c r="K106" s="152">
        <f t="shared" si="176"/>
        <v>79346939.629999995</v>
      </c>
      <c r="L106" s="152">
        <f t="shared" si="176"/>
        <v>88413412.420000002</v>
      </c>
      <c r="M106" s="152">
        <f t="shared" si="176"/>
        <v>105117689.00999999</v>
      </c>
      <c r="N106" s="154">
        <f t="shared" si="176"/>
        <v>97634129.780000001</v>
      </c>
      <c r="O106" s="151">
        <f t="shared" si="176"/>
        <v>97135339.590000004</v>
      </c>
      <c r="P106" s="152">
        <f t="shared" si="176"/>
        <v>83013186.349999994</v>
      </c>
      <c r="Q106" s="152">
        <f t="shared" si="176"/>
        <v>88259637.979999989</v>
      </c>
      <c r="R106" s="152">
        <f t="shared" si="176"/>
        <v>83469383.229999989</v>
      </c>
      <c r="S106" s="152">
        <f t="shared" si="176"/>
        <v>98712542.219999999</v>
      </c>
      <c r="T106" s="152">
        <f t="shared" si="176"/>
        <v>116287872.45999998</v>
      </c>
      <c r="U106" s="152">
        <f t="shared" si="176"/>
        <v>124407739.48</v>
      </c>
      <c r="V106" s="152">
        <f t="shared" si="176"/>
        <v>103496280</v>
      </c>
      <c r="W106" s="152">
        <f t="shared" si="176"/>
        <v>86633913.75</v>
      </c>
      <c r="X106" s="152">
        <f t="shared" si="176"/>
        <v>89255313.459999993</v>
      </c>
      <c r="Y106" s="152">
        <f t="shared" si="176"/>
        <v>100237864.09999999</v>
      </c>
      <c r="Z106" s="152">
        <f t="shared" si="176"/>
        <v>100266037</v>
      </c>
      <c r="AA106" s="152">
        <f t="shared" si="176"/>
        <v>123288603.44</v>
      </c>
      <c r="AB106" s="154">
        <v>76503418</v>
      </c>
      <c r="AC106" s="240">
        <f t="shared" si="175"/>
        <v>-3.7137446250759883E-2</v>
      </c>
      <c r="AD106" s="241">
        <f t="shared" si="170"/>
        <v>-0.10554738885844829</v>
      </c>
      <c r="AE106" s="242">
        <f t="shared" si="171"/>
        <v>-6.1746144604003919E-2</v>
      </c>
      <c r="AF106" s="242">
        <f t="shared" si="171"/>
        <v>8.5978930707884371E-2</v>
      </c>
      <c r="AG106" s="242">
        <f t="shared" si="171"/>
        <v>9.5619084149292682E-2</v>
      </c>
      <c r="AH106" s="242">
        <f t="shared" si="171"/>
        <v>1.4988049196070968E-2</v>
      </c>
      <c r="AI106" s="242">
        <f t="shared" si="171"/>
        <v>0.17699407824702315</v>
      </c>
      <c r="AJ106" s="242">
        <f t="shared" si="171"/>
        <v>1.1350584508506624E-2</v>
      </c>
      <c r="AK106" s="242">
        <f t="shared" si="171"/>
        <v>9.1836864206479102E-2</v>
      </c>
      <c r="AL106" s="242">
        <f t="shared" si="171"/>
        <v>9.5223226539500154E-3</v>
      </c>
      <c r="AM106" s="242">
        <f t="shared" si="171"/>
        <v>-4.6422490410113294E-2</v>
      </c>
      <c r="AN106" s="242">
        <f t="shared" si="171"/>
        <v>2.6956835954092106E-2</v>
      </c>
      <c r="AO106" s="242">
        <f t="shared" si="171"/>
        <v>0.2692456109217376</v>
      </c>
      <c r="AP106" s="251"/>
      <c r="AQ106" s="153">
        <f t="shared" si="164"/>
        <v>-3746493.6599999978</v>
      </c>
      <c r="AR106" s="155">
        <f t="shared" si="176"/>
        <v>-9795739.8200000003</v>
      </c>
      <c r="AS106" s="156">
        <f t="shared" si="176"/>
        <v>-5808334.6400000025</v>
      </c>
      <c r="AT106" s="156">
        <f t="shared" si="176"/>
        <v>6608423.1599999955</v>
      </c>
      <c r="AU106" s="156">
        <f t="shared" ref="AU106:AV106" si="177">SUM(AU101:AU105)</f>
        <v>8615040.5900000017</v>
      </c>
      <c r="AV106" s="156">
        <f t="shared" si="177"/>
        <v>1717191.0099999923</v>
      </c>
      <c r="AW106" s="156">
        <f t="shared" ref="AW106:AX106" si="178">SUM(AW101:AW105)</f>
        <v>18708193.679999996</v>
      </c>
      <c r="AX106" s="156">
        <f t="shared" si="178"/>
        <v>1161558.8999999976</v>
      </c>
      <c r="AY106" s="156">
        <f t="shared" ref="AY106:AZ106" si="179">SUM(AY101:AY105)</f>
        <v>7286974.1199999936</v>
      </c>
      <c r="AZ106" s="156">
        <f t="shared" si="179"/>
        <v>841901.03999999771</v>
      </c>
      <c r="BA106" s="156">
        <f t="shared" ref="BA106:BB106" si="180">SUM(BA101:BA105)</f>
        <v>-4879824.9099999992</v>
      </c>
      <c r="BB106" s="156">
        <f t="shared" si="180"/>
        <v>2631907.2199999983</v>
      </c>
      <c r="BC106" s="156">
        <f t="shared" ref="BC106" si="181">SUM(BC101:BC105)</f>
        <v>26153263.84999999</v>
      </c>
      <c r="BD106" s="157"/>
      <c r="BE106" s="48">
        <f t="shared" si="176"/>
        <v>76503418</v>
      </c>
    </row>
    <row r="107" spans="1:57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101"/>
      <c r="AC107" s="244"/>
      <c r="AD107" s="245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7"/>
      <c r="AQ107" s="102"/>
      <c r="AR107" s="103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5"/>
      <c r="BE107" s="102"/>
    </row>
    <row r="108" spans="1:57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289">
        <v>450171</v>
      </c>
      <c r="AB108" s="122">
        <v>298451</v>
      </c>
      <c r="AC108" s="236">
        <f>IF(ISERROR((O108-C108)/C108)=TRUE,0,(O108-C108)/C108)</f>
        <v>0.14184619201483853</v>
      </c>
      <c r="AD108" s="237">
        <f t="shared" ref="AD108:AD113" si="182">IF(ISERROR((P108-D108)/D108)=TRUE,0,(P108-D108)/D108)</f>
        <v>7.6295729464049208E-2</v>
      </c>
      <c r="AE108" s="238">
        <f t="shared" ref="AE108:AO113" si="183">IF(ISERROR((Q108-E108)/E108)=TRUE,0,(Q108-E108)/E108)</f>
        <v>3.2652805146880591E-2</v>
      </c>
      <c r="AF108" s="238">
        <f t="shared" si="183"/>
        <v>0.20878182774664436</v>
      </c>
      <c r="AG108" s="238">
        <f t="shared" si="183"/>
        <v>5.9501628912932154E-2</v>
      </c>
      <c r="AH108" s="238">
        <f t="shared" si="183"/>
        <v>6.7638140161725063E-2</v>
      </c>
      <c r="AI108" s="238">
        <f t="shared" si="183"/>
        <v>5.8747232340547101E-2</v>
      </c>
      <c r="AJ108" s="238">
        <f t="shared" si="183"/>
        <v>-1.8296739853626082E-2</v>
      </c>
      <c r="AK108" s="238">
        <f t="shared" si="183"/>
        <v>6.4029525993168315E-2</v>
      </c>
      <c r="AL108" s="238">
        <f t="shared" si="183"/>
        <v>-8.6990320013326169E-3</v>
      </c>
      <c r="AM108" s="238">
        <f t="shared" si="183"/>
        <v>-6.1749297132092783E-2</v>
      </c>
      <c r="AN108" s="238">
        <f t="shared" si="183"/>
        <v>1.1142178224472488E-2</v>
      </c>
      <c r="AO108" s="238">
        <f t="shared" si="183"/>
        <v>0.16442406183071048</v>
      </c>
      <c r="AP108" s="206"/>
      <c r="AQ108" s="37">
        <f t="shared" ref="AQ108" si="184">O108-C108</f>
        <v>48026</v>
      </c>
      <c r="AR108" s="72">
        <f t="shared" ref="AR108:AR112" si="185">P108-D108</f>
        <v>25923</v>
      </c>
      <c r="AS108" s="73">
        <f t="shared" ref="AS108:BC112" si="186">Q108-E108</f>
        <v>11450</v>
      </c>
      <c r="AT108" s="73">
        <f t="shared" si="186"/>
        <v>66278</v>
      </c>
      <c r="AU108" s="73">
        <f t="shared" si="186"/>
        <v>21844</v>
      </c>
      <c r="AV108" s="73">
        <f t="shared" si="186"/>
        <v>24090</v>
      </c>
      <c r="AW108" s="73">
        <f t="shared" si="186"/>
        <v>20563</v>
      </c>
      <c r="AX108" s="73">
        <f t="shared" si="186"/>
        <v>-7205</v>
      </c>
      <c r="AY108" s="73">
        <f t="shared" si="186"/>
        <v>21894</v>
      </c>
      <c r="AZ108" s="73">
        <f t="shared" si="186"/>
        <v>-3290</v>
      </c>
      <c r="BA108" s="73">
        <f t="shared" si="186"/>
        <v>-23962</v>
      </c>
      <c r="BB108" s="73">
        <f t="shared" si="186"/>
        <v>3981</v>
      </c>
      <c r="BC108" s="73">
        <f t="shared" si="186"/>
        <v>63567</v>
      </c>
      <c r="BD108" s="123"/>
      <c r="BE108" s="71">
        <f>IF(ISERROR(GETPIVOTDATA("VALUE",'CSS WK pvt'!$J$2,"DT_FILE",BE$8,"COMMODITY",BE$6,"TRIM_CAT",TRIM(B108),"TRIM_LINE",A107))=TRUE,0,GETPIVOTDATA("VALUE",'CSS WK pvt'!$J$2,"DT_FILE",BE$8,"COMMODITY",BE$6,"TRIM_CAT",TRIM(B108),"TRIM_LINE",A107))</f>
        <v>298451</v>
      </c>
    </row>
    <row r="109" spans="1:57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289">
        <v>34522</v>
      </c>
      <c r="AB109" s="122">
        <v>22024</v>
      </c>
      <c r="AC109" s="236">
        <f t="shared" ref="AC109:AC113" si="187">IF(ISERROR((O109-C109)/C109)=TRUE,0,(O109-C109)/C109)</f>
        <v>0.10113803230543318</v>
      </c>
      <c r="AD109" s="237">
        <f t="shared" si="182"/>
        <v>2.0809859154929576E-2</v>
      </c>
      <c r="AE109" s="238">
        <f t="shared" si="183"/>
        <v>-6.7692704804310652E-2</v>
      </c>
      <c r="AF109" s="238">
        <f t="shared" si="183"/>
        <v>0.114410798978475</v>
      </c>
      <c r="AG109" s="238">
        <f t="shared" si="183"/>
        <v>-3.1376679753582944E-2</v>
      </c>
      <c r="AH109" s="238">
        <f t="shared" si="183"/>
        <v>-5.7144791631402556E-2</v>
      </c>
      <c r="AI109" s="238">
        <f t="shared" si="183"/>
        <v>6.4827394015396944E-2</v>
      </c>
      <c r="AJ109" s="238">
        <f t="shared" si="183"/>
        <v>-1.4180572298712011E-2</v>
      </c>
      <c r="AK109" s="238">
        <f t="shared" si="183"/>
        <v>4.7782730225881996E-2</v>
      </c>
      <c r="AL109" s="238">
        <f t="shared" si="183"/>
        <v>9.4979458254996166E-2</v>
      </c>
      <c r="AM109" s="238">
        <f t="shared" si="183"/>
        <v>4.5889348500517064E-3</v>
      </c>
      <c r="AN109" s="238">
        <f t="shared" si="183"/>
        <v>-0.12604559095843176</v>
      </c>
      <c r="AO109" s="238">
        <f t="shared" si="183"/>
        <v>0.15092515419236541</v>
      </c>
      <c r="AP109" s="206"/>
      <c r="AQ109" s="37">
        <f t="shared" si="162"/>
        <v>2755</v>
      </c>
      <c r="AR109" s="72">
        <f t="shared" si="185"/>
        <v>591</v>
      </c>
      <c r="AS109" s="73">
        <f t="shared" si="186"/>
        <v>-2098</v>
      </c>
      <c r="AT109" s="73">
        <f t="shared" si="186"/>
        <v>3136</v>
      </c>
      <c r="AU109" s="73">
        <f t="shared" si="186"/>
        <v>-983</v>
      </c>
      <c r="AV109" s="73">
        <f t="shared" si="186"/>
        <v>-1688</v>
      </c>
      <c r="AW109" s="73">
        <f t="shared" si="186"/>
        <v>1861</v>
      </c>
      <c r="AX109" s="73">
        <f t="shared" si="186"/>
        <v>-447</v>
      </c>
      <c r="AY109" s="73">
        <f t="shared" si="186"/>
        <v>1265</v>
      </c>
      <c r="AZ109" s="73">
        <f t="shared" si="186"/>
        <v>2728</v>
      </c>
      <c r="BA109" s="73">
        <f t="shared" si="186"/>
        <v>142</v>
      </c>
      <c r="BB109" s="73">
        <f t="shared" si="186"/>
        <v>-3948</v>
      </c>
      <c r="BC109" s="73">
        <f t="shared" si="186"/>
        <v>4527</v>
      </c>
      <c r="BD109" s="123"/>
      <c r="BE109" s="71">
        <f>IF(ISERROR(GETPIVOTDATA("VALUE",'CSS WK pvt'!$J$2,"DT_FILE",BE$8,"COMMODITY",BE$6,"TRIM_CAT",TRIM(B109),"TRIM_LINE",A107))=TRUE,0,GETPIVOTDATA("VALUE",'CSS WK pvt'!$J$2,"DT_FILE",BE$8,"COMMODITY",BE$6,"TRIM_CAT",TRIM(B109),"TRIM_LINE",A107))</f>
        <v>22024</v>
      </c>
    </row>
    <row r="110" spans="1:57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289">
        <v>60847</v>
      </c>
      <c r="AB110" s="122">
        <v>39996</v>
      </c>
      <c r="AC110" s="236">
        <f t="shared" si="187"/>
        <v>3.5150185273355831E-2</v>
      </c>
      <c r="AD110" s="237">
        <f t="shared" si="182"/>
        <v>5.9431249334327401E-3</v>
      </c>
      <c r="AE110" s="238">
        <f t="shared" si="183"/>
        <v>-1.6299950666008881E-2</v>
      </c>
      <c r="AF110" s="238">
        <f t="shared" si="183"/>
        <v>0.17203090159688281</v>
      </c>
      <c r="AG110" s="238">
        <f t="shared" si="183"/>
        <v>0.10307708140372543</v>
      </c>
      <c r="AH110" s="238">
        <f t="shared" si="183"/>
        <v>3.9509966123059952E-2</v>
      </c>
      <c r="AI110" s="238">
        <f t="shared" si="183"/>
        <v>0.20370907630163584</v>
      </c>
      <c r="AJ110" s="238">
        <f t="shared" si="183"/>
        <v>-1.4929224417575937E-2</v>
      </c>
      <c r="AK110" s="238">
        <f t="shared" si="183"/>
        <v>5.5717012232150601E-2</v>
      </c>
      <c r="AL110" s="238">
        <f t="shared" si="183"/>
        <v>1.3968841834064652E-2</v>
      </c>
      <c r="AM110" s="238">
        <f t="shared" si="183"/>
        <v>-7.4233317922638306E-2</v>
      </c>
      <c r="AN110" s="238">
        <f t="shared" si="183"/>
        <v>-2.4423599206425641E-2</v>
      </c>
      <c r="AO110" s="238">
        <f t="shared" si="183"/>
        <v>0.21681831816818317</v>
      </c>
      <c r="AP110" s="206"/>
      <c r="AQ110" s="37">
        <f t="shared" si="162"/>
        <v>1698</v>
      </c>
      <c r="AR110" s="72">
        <f t="shared" si="185"/>
        <v>279</v>
      </c>
      <c r="AS110" s="73">
        <f t="shared" si="186"/>
        <v>-826</v>
      </c>
      <c r="AT110" s="73">
        <f t="shared" si="186"/>
        <v>7638</v>
      </c>
      <c r="AU110" s="73">
        <f t="shared" si="186"/>
        <v>5008</v>
      </c>
      <c r="AV110" s="73">
        <f t="shared" si="186"/>
        <v>2006</v>
      </c>
      <c r="AW110" s="73">
        <f t="shared" si="186"/>
        <v>9128</v>
      </c>
      <c r="AX110" s="73">
        <f t="shared" si="186"/>
        <v>-810</v>
      </c>
      <c r="AY110" s="73">
        <f t="shared" si="186"/>
        <v>2569</v>
      </c>
      <c r="AZ110" s="73">
        <f t="shared" si="186"/>
        <v>694</v>
      </c>
      <c r="BA110" s="73">
        <f t="shared" si="186"/>
        <v>-4817</v>
      </c>
      <c r="BB110" s="73">
        <f t="shared" si="186"/>
        <v>-1268</v>
      </c>
      <c r="BC110" s="73">
        <f t="shared" si="186"/>
        <v>10842</v>
      </c>
      <c r="BD110" s="123"/>
      <c r="BE110" s="71">
        <f>IF(ISERROR(GETPIVOTDATA("VALUE",'CSS WK pvt'!$J$2,"DT_FILE",BE$8,"COMMODITY",BE$6,"TRIM_CAT",TRIM(B110),"TRIM_LINE",A107))=TRUE,0,GETPIVOTDATA("VALUE",'CSS WK pvt'!$J$2,"DT_FILE",BE$8,"COMMODITY",BE$6,"TRIM_CAT",TRIM(B110),"TRIM_LINE",A107))</f>
        <v>39996</v>
      </c>
    </row>
    <row r="111" spans="1:57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289">
        <v>11555</v>
      </c>
      <c r="AB111" s="122">
        <v>7153</v>
      </c>
      <c r="AC111" s="236">
        <f t="shared" si="187"/>
        <v>7.1949212320714787E-2</v>
      </c>
      <c r="AD111" s="237">
        <f t="shared" si="182"/>
        <v>-0.11252163877668782</v>
      </c>
      <c r="AE111" s="238">
        <f t="shared" si="183"/>
        <v>-3.2701873214096733E-2</v>
      </c>
      <c r="AF111" s="238">
        <f t="shared" si="183"/>
        <v>0.1669586983729662</v>
      </c>
      <c r="AG111" s="238">
        <f t="shared" si="183"/>
        <v>6.6184775242828106E-2</v>
      </c>
      <c r="AH111" s="238">
        <f t="shared" si="183"/>
        <v>3.479609929078014E-2</v>
      </c>
      <c r="AI111" s="238">
        <f t="shared" si="183"/>
        <v>0.29021193188778638</v>
      </c>
      <c r="AJ111" s="238">
        <f t="shared" si="183"/>
        <v>3.283462194999498E-2</v>
      </c>
      <c r="AK111" s="238">
        <f t="shared" si="183"/>
        <v>9.8891296036701923E-2</v>
      </c>
      <c r="AL111" s="238">
        <f t="shared" si="183"/>
        <v>5.0083845723868085E-2</v>
      </c>
      <c r="AM111" s="238">
        <f t="shared" si="183"/>
        <v>-7.5218706565284926E-2</v>
      </c>
      <c r="AN111" s="238">
        <f t="shared" si="183"/>
        <v>6.0473954840152021E-2</v>
      </c>
      <c r="AO111" s="238">
        <f t="shared" si="183"/>
        <v>0.26727352489581047</v>
      </c>
      <c r="AP111" s="206"/>
      <c r="AQ111" s="37">
        <f t="shared" si="162"/>
        <v>612</v>
      </c>
      <c r="AR111" s="72">
        <f t="shared" si="185"/>
        <v>-975</v>
      </c>
      <c r="AS111" s="73">
        <f t="shared" si="186"/>
        <v>-309</v>
      </c>
      <c r="AT111" s="73">
        <f t="shared" si="186"/>
        <v>1334</v>
      </c>
      <c r="AU111" s="73">
        <f t="shared" si="186"/>
        <v>586</v>
      </c>
      <c r="AV111" s="73">
        <f t="shared" si="186"/>
        <v>314</v>
      </c>
      <c r="AW111" s="73">
        <f t="shared" si="186"/>
        <v>2369</v>
      </c>
      <c r="AX111" s="73">
        <f t="shared" si="186"/>
        <v>327</v>
      </c>
      <c r="AY111" s="73">
        <f t="shared" si="186"/>
        <v>776</v>
      </c>
      <c r="AZ111" s="73">
        <f t="shared" si="186"/>
        <v>448</v>
      </c>
      <c r="BA111" s="73">
        <f t="shared" si="186"/>
        <v>-920</v>
      </c>
      <c r="BB111" s="73">
        <f t="shared" si="186"/>
        <v>541</v>
      </c>
      <c r="BC111" s="73">
        <f t="shared" si="186"/>
        <v>2437</v>
      </c>
      <c r="BD111" s="123"/>
      <c r="BE111" s="71">
        <f>IF(ISERROR(GETPIVOTDATA("VALUE",'CSS WK pvt'!$J$2,"DT_FILE",BE$8,"COMMODITY",BE$6,"TRIM_CAT",TRIM(B111),"TRIM_LINE",A107))=TRUE,0,GETPIVOTDATA("VALUE",'CSS WK pvt'!$J$2,"DT_FILE",BE$8,"COMMODITY",BE$6,"TRIM_CAT",TRIM(B111),"TRIM_LINE",A107))</f>
        <v>7153</v>
      </c>
    </row>
    <row r="112" spans="1:57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289">
        <v>1653</v>
      </c>
      <c r="AB112" s="122">
        <v>1069</v>
      </c>
      <c r="AC112" s="236">
        <f t="shared" si="187"/>
        <v>4.4427710843373491E-2</v>
      </c>
      <c r="AD112" s="237">
        <f t="shared" si="182"/>
        <v>-5.8551617873651769E-2</v>
      </c>
      <c r="AE112" s="238">
        <f t="shared" si="183"/>
        <v>4.0989399293286218E-2</v>
      </c>
      <c r="AF112" s="238">
        <f t="shared" si="183"/>
        <v>0.14573643410852713</v>
      </c>
      <c r="AG112" s="238">
        <f t="shared" si="183"/>
        <v>0.14330708661417324</v>
      </c>
      <c r="AH112" s="238">
        <f t="shared" si="183"/>
        <v>1.0385756676557863E-2</v>
      </c>
      <c r="AI112" s="238">
        <f t="shared" si="183"/>
        <v>0.5554592720970537</v>
      </c>
      <c r="AJ112" s="238">
        <f t="shared" si="183"/>
        <v>0.25939849624060152</v>
      </c>
      <c r="AK112" s="238">
        <f t="shared" si="183"/>
        <v>0.2416452442159383</v>
      </c>
      <c r="AL112" s="238">
        <f t="shared" si="183"/>
        <v>0.24979184013322231</v>
      </c>
      <c r="AM112" s="238">
        <f t="shared" si="183"/>
        <v>-0.32839838492597578</v>
      </c>
      <c r="AN112" s="238">
        <f t="shared" si="183"/>
        <v>-0.11223203026481715</v>
      </c>
      <c r="AO112" s="238">
        <f t="shared" si="183"/>
        <v>0.19178082191780821</v>
      </c>
      <c r="AP112" s="206"/>
      <c r="AQ112" s="37">
        <f t="shared" si="162"/>
        <v>59</v>
      </c>
      <c r="AR112" s="72">
        <f t="shared" si="185"/>
        <v>-76</v>
      </c>
      <c r="AS112" s="73">
        <f t="shared" si="186"/>
        <v>58</v>
      </c>
      <c r="AT112" s="73">
        <f t="shared" si="186"/>
        <v>188</v>
      </c>
      <c r="AU112" s="73">
        <f t="shared" si="186"/>
        <v>182</v>
      </c>
      <c r="AV112" s="73">
        <f t="shared" si="186"/>
        <v>14</v>
      </c>
      <c r="AW112" s="73">
        <f t="shared" si="186"/>
        <v>641</v>
      </c>
      <c r="AX112" s="73">
        <f t="shared" si="186"/>
        <v>345</v>
      </c>
      <c r="AY112" s="73">
        <f t="shared" si="186"/>
        <v>282</v>
      </c>
      <c r="AZ112" s="73">
        <f t="shared" si="186"/>
        <v>300</v>
      </c>
      <c r="BA112" s="73">
        <f t="shared" si="186"/>
        <v>-732</v>
      </c>
      <c r="BB112" s="73">
        <f t="shared" si="186"/>
        <v>-178</v>
      </c>
      <c r="BC112" s="73">
        <f t="shared" si="186"/>
        <v>266</v>
      </c>
      <c r="BD112" s="123"/>
      <c r="BE112" s="71">
        <f>IF(ISERROR(GETPIVOTDATA("VALUE",'CSS WK pvt'!$J$2,"DT_FILE",BE$8,"COMMODITY",BE$6,"TRIM_CAT",TRIM(B112),"TRIM_LINE",A107))=TRUE,0,GETPIVOTDATA("VALUE",'CSS WK pvt'!$J$2,"DT_FILE",BE$8,"COMMODITY",BE$6,"TRIM_CAT",TRIM(B112),"TRIM_LINE",A107))</f>
        <v>1069</v>
      </c>
    </row>
    <row r="113" spans="1:57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E127" si="188">SUM(D108:D112)</f>
        <v>425078</v>
      </c>
      <c r="E113" s="77">
        <f t="shared" si="188"/>
        <v>443191</v>
      </c>
      <c r="F113" s="79">
        <f t="shared" si="188"/>
        <v>398540</v>
      </c>
      <c r="G113" s="77">
        <f t="shared" si="188"/>
        <v>457154</v>
      </c>
      <c r="H113" s="77">
        <f t="shared" si="188"/>
        <v>446843</v>
      </c>
      <c r="I113" s="77">
        <f t="shared" si="188"/>
        <v>432858</v>
      </c>
      <c r="J113" s="77">
        <f t="shared" si="188"/>
        <v>490853</v>
      </c>
      <c r="K113" s="77">
        <f t="shared" si="188"/>
        <v>423532</v>
      </c>
      <c r="L113" s="77">
        <f t="shared" si="188"/>
        <v>466753</v>
      </c>
      <c r="M113" s="77">
        <f t="shared" si="188"/>
        <v>498347</v>
      </c>
      <c r="N113" s="78">
        <f t="shared" si="188"/>
        <v>451062</v>
      </c>
      <c r="O113" s="76">
        <f t="shared" si="188"/>
        <v>477109</v>
      </c>
      <c r="P113" s="77">
        <f t="shared" si="188"/>
        <v>450820</v>
      </c>
      <c r="Q113" s="77">
        <f t="shared" si="188"/>
        <v>451466</v>
      </c>
      <c r="R113" s="77">
        <f t="shared" si="188"/>
        <v>477114</v>
      </c>
      <c r="S113" s="77">
        <f t="shared" si="188"/>
        <v>483791</v>
      </c>
      <c r="T113" s="77">
        <f t="shared" si="188"/>
        <v>471579</v>
      </c>
      <c r="U113" s="77">
        <f t="shared" si="188"/>
        <v>467420</v>
      </c>
      <c r="V113" s="77">
        <f t="shared" si="188"/>
        <v>483063</v>
      </c>
      <c r="W113" s="77">
        <f t="shared" si="188"/>
        <v>450318</v>
      </c>
      <c r="X113" s="77">
        <f t="shared" si="188"/>
        <v>467633</v>
      </c>
      <c r="Y113" s="77">
        <f t="shared" si="188"/>
        <v>468058</v>
      </c>
      <c r="Z113" s="77">
        <f t="shared" si="188"/>
        <v>450190</v>
      </c>
      <c r="AA113" s="77">
        <f t="shared" si="188"/>
        <v>558748</v>
      </c>
      <c r="AB113" s="78">
        <v>368693</v>
      </c>
      <c r="AC113" s="208">
        <f t="shared" si="187"/>
        <v>0.12536589623053174</v>
      </c>
      <c r="AD113" s="212">
        <f t="shared" si="182"/>
        <v>6.0558297535981631E-2</v>
      </c>
      <c r="AE113" s="213">
        <f t="shared" si="183"/>
        <v>1.8671408038520639E-2</v>
      </c>
      <c r="AF113" s="213">
        <f t="shared" si="183"/>
        <v>0.19715461434234957</v>
      </c>
      <c r="AG113" s="213">
        <f t="shared" si="183"/>
        <v>5.8267017241454742E-2</v>
      </c>
      <c r="AH113" s="213">
        <f t="shared" si="183"/>
        <v>5.5357250756977283E-2</v>
      </c>
      <c r="AI113" s="213">
        <f t="shared" si="183"/>
        <v>7.9846046509478866E-2</v>
      </c>
      <c r="AJ113" s="213">
        <f t="shared" si="183"/>
        <v>-1.587033185088E-2</v>
      </c>
      <c r="AK113" s="213">
        <f t="shared" si="183"/>
        <v>6.3244335729059437E-2</v>
      </c>
      <c r="AL113" s="213">
        <f t="shared" si="183"/>
        <v>1.8853654930980626E-3</v>
      </c>
      <c r="AM113" s="213">
        <f t="shared" si="183"/>
        <v>-6.0778935159637761E-2</v>
      </c>
      <c r="AN113" s="213">
        <f t="shared" si="183"/>
        <v>-1.9332153894586553E-3</v>
      </c>
      <c r="AO113" s="213">
        <f t="shared" si="183"/>
        <v>0.17111184236725779</v>
      </c>
      <c r="AP113" s="214"/>
      <c r="AQ113" s="79">
        <f t="shared" si="188"/>
        <v>53150</v>
      </c>
      <c r="AR113" s="80">
        <f t="shared" si="188"/>
        <v>25742</v>
      </c>
      <c r="AS113" s="81">
        <f t="shared" si="188"/>
        <v>8275</v>
      </c>
      <c r="AT113" s="81">
        <f t="shared" si="188"/>
        <v>78574</v>
      </c>
      <c r="AU113" s="81">
        <f t="shared" ref="AU113:AV113" si="189">SUM(AU108:AU112)</f>
        <v>26637</v>
      </c>
      <c r="AV113" s="81">
        <f t="shared" si="189"/>
        <v>24736</v>
      </c>
      <c r="AW113" s="81">
        <f t="shared" ref="AW113:AX113" si="190">SUM(AW108:AW112)</f>
        <v>34562</v>
      </c>
      <c r="AX113" s="81">
        <f t="shared" si="190"/>
        <v>-7790</v>
      </c>
      <c r="AY113" s="81">
        <f t="shared" ref="AY113:AZ113" si="191">SUM(AY108:AY112)</f>
        <v>26786</v>
      </c>
      <c r="AZ113" s="81">
        <f t="shared" si="191"/>
        <v>880</v>
      </c>
      <c r="BA113" s="81">
        <f t="shared" ref="BA113:BB113" si="192">SUM(BA108:BA112)</f>
        <v>-30289</v>
      </c>
      <c r="BB113" s="81">
        <f t="shared" si="192"/>
        <v>-872</v>
      </c>
      <c r="BC113" s="81">
        <f t="shared" ref="BC113" si="193">SUM(BC108:BC112)</f>
        <v>81639</v>
      </c>
      <c r="BD113" s="82"/>
      <c r="BE113" s="79">
        <f t="shared" si="188"/>
        <v>368693</v>
      </c>
    </row>
    <row r="114" spans="1:57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108"/>
      <c r="AC114" s="232"/>
      <c r="AD114" s="233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5"/>
      <c r="AQ114" s="109"/>
      <c r="AR114" s="110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2"/>
      <c r="BE114" s="109"/>
    </row>
    <row r="115" spans="1:57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94">+E94-E101</f>
        <v>-2599398.8900000006</v>
      </c>
      <c r="F115" s="114">
        <f t="shared" si="194"/>
        <v>2691115.3900000006</v>
      </c>
      <c r="G115" s="114">
        <f t="shared" si="194"/>
        <v>12739846.379999995</v>
      </c>
      <c r="H115" s="114">
        <f t="shared" si="194"/>
        <v>6125041.5</v>
      </c>
      <c r="I115" s="114">
        <f t="shared" si="194"/>
        <v>-5504126.9800000042</v>
      </c>
      <c r="J115" s="114">
        <f t="shared" si="194"/>
        <v>-4449405.8400000036</v>
      </c>
      <c r="K115" s="114">
        <f t="shared" si="194"/>
        <v>-225298.53000000119</v>
      </c>
      <c r="L115" s="114">
        <f t="shared" si="194"/>
        <v>6531774.3599999994</v>
      </c>
      <c r="M115" s="114">
        <f t="shared" si="19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95">+P94-P101</f>
        <v>2251166.3000000045</v>
      </c>
      <c r="Q115" s="114">
        <f t="shared" si="195"/>
        <v>2608598.4299999997</v>
      </c>
      <c r="R115" s="114">
        <f t="shared" si="195"/>
        <v>1803829.1600000039</v>
      </c>
      <c r="S115" s="114">
        <f t="shared" si="195"/>
        <v>21691386.269999996</v>
      </c>
      <c r="T115" s="114">
        <f t="shared" ref="T115:U115" si="196">+T94-T101</f>
        <v>11547036.280000001</v>
      </c>
      <c r="U115" s="114">
        <f t="shared" si="196"/>
        <v>-3091538.3200000003</v>
      </c>
      <c r="V115" s="114">
        <f t="shared" ref="V115" si="197">+V94-V101</f>
        <v>-3895335</v>
      </c>
      <c r="W115" s="287">
        <v>2388925</v>
      </c>
      <c r="X115" s="287">
        <v>10598901</v>
      </c>
      <c r="Y115" s="287">
        <v>10020047</v>
      </c>
      <c r="Z115" s="287">
        <v>4512046</v>
      </c>
      <c r="AA115" s="287">
        <v>-4771618</v>
      </c>
      <c r="AB115" s="115">
        <v>-1163773</v>
      </c>
      <c r="AC115" s="236">
        <f>IF(ISERROR((O115-C115)/C115)=TRUE,0,(O115-C115)/C115)</f>
        <v>-0.72819052293411923</v>
      </c>
      <c r="AD115" s="237">
        <f t="shared" ref="AD115:AD120" si="198">IF(ISERROR((P115-D115)/D115)=TRUE,0,(P115-D115)/D115)</f>
        <v>-1.3816421200925033</v>
      </c>
      <c r="AE115" s="238">
        <f t="shared" ref="AE115:AO120" si="199">IF(ISERROR((Q115-E115)/E115)=TRUE,0,(Q115-E115)/E115)</f>
        <v>-2.0035391028423497</v>
      </c>
      <c r="AF115" s="238">
        <f t="shared" si="199"/>
        <v>-0.32970947039175325</v>
      </c>
      <c r="AG115" s="238">
        <f t="shared" si="199"/>
        <v>0.70264111693315445</v>
      </c>
      <c r="AH115" s="238">
        <f t="shared" si="199"/>
        <v>0.88521763974986967</v>
      </c>
      <c r="AI115" s="238">
        <f t="shared" si="199"/>
        <v>-0.43832358315250969</v>
      </c>
      <c r="AJ115" s="238">
        <f t="shared" si="199"/>
        <v>-0.12452692784706804</v>
      </c>
      <c r="AK115" s="238">
        <f t="shared" si="199"/>
        <v>-11.603375885319746</v>
      </c>
      <c r="AL115" s="238">
        <f t="shared" si="199"/>
        <v>0.62266796368636357</v>
      </c>
      <c r="AM115" s="238">
        <f t="shared" si="199"/>
        <v>0.13911268880888991</v>
      </c>
      <c r="AN115" s="238">
        <f t="shared" si="199"/>
        <v>-2.4158624044048844</v>
      </c>
      <c r="AO115" s="238">
        <f t="shared" si="199"/>
        <v>4.3193953423449143</v>
      </c>
      <c r="AP115" s="206"/>
      <c r="AQ115" s="38">
        <f t="shared" ref="AQ115" si="200">O115-C115</f>
        <v>2403166.3099999949</v>
      </c>
      <c r="AR115" s="72">
        <f t="shared" ref="AR115:AR119" si="201">P115-D115</f>
        <v>8149797.9800000042</v>
      </c>
      <c r="AS115" s="73">
        <f t="shared" ref="AS115:BC119" si="202">Q115-E115</f>
        <v>5207997.32</v>
      </c>
      <c r="AT115" s="73">
        <f t="shared" si="202"/>
        <v>-887286.22999999672</v>
      </c>
      <c r="AU115" s="73">
        <f t="shared" si="202"/>
        <v>8951539.8900000006</v>
      </c>
      <c r="AV115" s="73">
        <f t="shared" si="202"/>
        <v>5421994.7800000012</v>
      </c>
      <c r="AW115" s="73">
        <f t="shared" si="202"/>
        <v>2412588.6600000039</v>
      </c>
      <c r="AX115" s="73">
        <f t="shared" si="202"/>
        <v>554070.84000000358</v>
      </c>
      <c r="AY115" s="73">
        <f t="shared" si="202"/>
        <v>2614223.5300000012</v>
      </c>
      <c r="AZ115" s="73">
        <f t="shared" si="202"/>
        <v>4067126.6400000006</v>
      </c>
      <c r="BA115" s="73">
        <f t="shared" si="202"/>
        <v>1223685.5</v>
      </c>
      <c r="BB115" s="73">
        <f t="shared" si="202"/>
        <v>7698828.8299999982</v>
      </c>
      <c r="BC115" s="73">
        <f t="shared" si="202"/>
        <v>-3874595.3699999973</v>
      </c>
      <c r="BD115" s="118"/>
      <c r="BE115" s="38">
        <f>+BE94-BE101</f>
        <v>-1163773</v>
      </c>
    </row>
    <row r="116" spans="1:57" s="41" customFormat="1" x14ac:dyDescent="0.35">
      <c r="A116" s="172"/>
      <c r="B116" s="42" t="s">
        <v>31</v>
      </c>
      <c r="C116" s="113">
        <f t="shared" ref="C116:D116" si="203">+C95-C102</f>
        <v>427055.75999999978</v>
      </c>
      <c r="D116" s="114">
        <f t="shared" si="203"/>
        <v>47824.540000000037</v>
      </c>
      <c r="E116" s="114">
        <f t="shared" ref="E116:S116" si="204">+E95-E102</f>
        <v>-300221.31999999983</v>
      </c>
      <c r="F116" s="114">
        <f t="shared" si="204"/>
        <v>251021.0299999998</v>
      </c>
      <c r="G116" s="114">
        <f t="shared" si="204"/>
        <v>867070.03000000026</v>
      </c>
      <c r="H116" s="114">
        <f t="shared" si="204"/>
        <v>960264.85000000009</v>
      </c>
      <c r="I116" s="114">
        <f t="shared" si="204"/>
        <v>305375.91000000015</v>
      </c>
      <c r="J116" s="114">
        <f t="shared" si="204"/>
        <v>294249.48</v>
      </c>
      <c r="K116" s="114">
        <f t="shared" si="204"/>
        <v>799883.7</v>
      </c>
      <c r="L116" s="114">
        <f t="shared" si="204"/>
        <v>1339776.1700000004</v>
      </c>
      <c r="M116" s="114">
        <f t="shared" si="204"/>
        <v>1112258.5</v>
      </c>
      <c r="N116" s="115">
        <f t="shared" si="204"/>
        <v>215788.41999999993</v>
      </c>
      <c r="O116" s="113">
        <f t="shared" si="204"/>
        <v>607536.4700000002</v>
      </c>
      <c r="P116" s="114">
        <f t="shared" si="204"/>
        <v>463376.30999999959</v>
      </c>
      <c r="Q116" s="114">
        <f t="shared" si="204"/>
        <v>291453.36000000034</v>
      </c>
      <c r="R116" s="114">
        <f t="shared" si="204"/>
        <v>285517.73999999976</v>
      </c>
      <c r="S116" s="114">
        <f t="shared" si="204"/>
        <v>1329298.6000000001</v>
      </c>
      <c r="T116" s="114">
        <f t="shared" ref="T116:U116" si="205">+T95-T102</f>
        <v>1383645.7200000002</v>
      </c>
      <c r="U116" s="114">
        <f t="shared" si="205"/>
        <v>294296.70000000019</v>
      </c>
      <c r="V116" s="114">
        <f t="shared" ref="V116" si="206">+V95-V102</f>
        <v>-11653</v>
      </c>
      <c r="W116" s="287">
        <v>580701</v>
      </c>
      <c r="X116" s="287">
        <v>484122</v>
      </c>
      <c r="Y116" s="287">
        <v>726860</v>
      </c>
      <c r="Z116" s="287">
        <v>786422</v>
      </c>
      <c r="AA116" s="287">
        <v>-29388</v>
      </c>
      <c r="AB116" s="115">
        <v>172109</v>
      </c>
      <c r="AC116" s="236">
        <f t="shared" ref="AC116:AC120" si="207">IF(ISERROR((O116-C116)/C116)=TRUE,0,(O116-C116)/C116)</f>
        <v>0.42261626444284589</v>
      </c>
      <c r="AD116" s="237">
        <f t="shared" si="198"/>
        <v>8.6890907889547755</v>
      </c>
      <c r="AE116" s="238">
        <f t="shared" si="199"/>
        <v>-1.9707950121596978</v>
      </c>
      <c r="AF116" s="238">
        <f t="shared" si="199"/>
        <v>0.13742557745062234</v>
      </c>
      <c r="AG116" s="238">
        <f t="shared" si="199"/>
        <v>0.53309254616954027</v>
      </c>
      <c r="AH116" s="238">
        <f t="shared" si="199"/>
        <v>0.44090010167507443</v>
      </c>
      <c r="AI116" s="238">
        <f t="shared" si="199"/>
        <v>-3.628056319177226E-2</v>
      </c>
      <c r="AJ116" s="238">
        <f t="shared" si="199"/>
        <v>-1.0396024489151179</v>
      </c>
      <c r="AK116" s="238">
        <f t="shared" si="199"/>
        <v>-0.27401821039733648</v>
      </c>
      <c r="AL116" s="238">
        <f t="shared" si="199"/>
        <v>-0.63865456720281877</v>
      </c>
      <c r="AM116" s="238">
        <f t="shared" si="199"/>
        <v>-0.3465008359117957</v>
      </c>
      <c r="AN116" s="238">
        <f t="shared" si="199"/>
        <v>2.644412429545572</v>
      </c>
      <c r="AO116" s="238">
        <f t="shared" si="199"/>
        <v>-1.0483724047051859</v>
      </c>
      <c r="AP116" s="206"/>
      <c r="AQ116" s="38">
        <f t="shared" si="162"/>
        <v>180480.71000000043</v>
      </c>
      <c r="AR116" s="72">
        <f t="shared" si="201"/>
        <v>415551.76999999955</v>
      </c>
      <c r="AS116" s="73">
        <f t="shared" si="202"/>
        <v>591674.68000000017</v>
      </c>
      <c r="AT116" s="73">
        <f t="shared" si="202"/>
        <v>34496.709999999963</v>
      </c>
      <c r="AU116" s="73">
        <f t="shared" si="202"/>
        <v>462228.56999999983</v>
      </c>
      <c r="AV116" s="73">
        <f t="shared" si="202"/>
        <v>423380.87000000011</v>
      </c>
      <c r="AW116" s="73">
        <f t="shared" si="202"/>
        <v>-11079.209999999963</v>
      </c>
      <c r="AX116" s="73">
        <f t="shared" si="202"/>
        <v>-305902.48</v>
      </c>
      <c r="AY116" s="73">
        <f t="shared" si="202"/>
        <v>-219182.69999999995</v>
      </c>
      <c r="AZ116" s="73">
        <f t="shared" si="202"/>
        <v>-855654.17000000039</v>
      </c>
      <c r="BA116" s="73">
        <f t="shared" si="202"/>
        <v>-385398.5</v>
      </c>
      <c r="BB116" s="73">
        <f t="shared" si="202"/>
        <v>570633.58000000007</v>
      </c>
      <c r="BC116" s="73">
        <f t="shared" si="202"/>
        <v>-636924.4700000002</v>
      </c>
      <c r="BD116" s="118"/>
      <c r="BE116" s="38">
        <f t="shared" ref="BE116:BE120" si="208">+BE95-BE102</f>
        <v>172109</v>
      </c>
    </row>
    <row r="117" spans="1:57" s="41" customFormat="1" x14ac:dyDescent="0.35">
      <c r="A117" s="172"/>
      <c r="B117" s="42" t="s">
        <v>32</v>
      </c>
      <c r="C117" s="113">
        <f t="shared" ref="C117:D117" si="209">+C96-C103</f>
        <v>-827238.18999999948</v>
      </c>
      <c r="D117" s="114">
        <f t="shared" si="209"/>
        <v>-710790.91000000015</v>
      </c>
      <c r="E117" s="114">
        <f t="shared" ref="E117:S117" si="210">+E96-E103</f>
        <v>-1023981.3800000008</v>
      </c>
      <c r="F117" s="114">
        <f t="shared" si="210"/>
        <v>768409.01000000071</v>
      </c>
      <c r="G117" s="114">
        <f t="shared" si="210"/>
        <v>1794381.9600000009</v>
      </c>
      <c r="H117" s="114">
        <f t="shared" si="210"/>
        <v>497720.99000000022</v>
      </c>
      <c r="I117" s="114">
        <f t="shared" si="210"/>
        <v>189617.26999999955</v>
      </c>
      <c r="J117" s="114">
        <f t="shared" si="210"/>
        <v>-626189.12999999896</v>
      </c>
      <c r="K117" s="114">
        <f t="shared" si="210"/>
        <v>316730.74000000022</v>
      </c>
      <c r="L117" s="114">
        <f t="shared" si="210"/>
        <v>1438288.709999999</v>
      </c>
      <c r="M117" s="114">
        <f t="shared" si="210"/>
        <v>1263129.33</v>
      </c>
      <c r="N117" s="115">
        <f t="shared" si="210"/>
        <v>41314.669999999925</v>
      </c>
      <c r="O117" s="113">
        <f t="shared" si="210"/>
        <v>698877.33000000007</v>
      </c>
      <c r="P117" s="114">
        <f t="shared" si="210"/>
        <v>1042364.1299999999</v>
      </c>
      <c r="Q117" s="114">
        <f t="shared" si="210"/>
        <v>-448843.84999999963</v>
      </c>
      <c r="R117" s="114">
        <f t="shared" si="210"/>
        <v>220514.6799999997</v>
      </c>
      <c r="S117" s="114">
        <f t="shared" si="210"/>
        <v>2460441.6500000004</v>
      </c>
      <c r="T117" s="114">
        <f t="shared" ref="T117:U117" si="211">+T96-T103</f>
        <v>1651260.92</v>
      </c>
      <c r="U117" s="114">
        <f t="shared" si="211"/>
        <v>190378.8599999994</v>
      </c>
      <c r="V117" s="114">
        <f t="shared" ref="V117" si="212">+V96-V103</f>
        <v>518639</v>
      </c>
      <c r="W117" s="287">
        <v>738522</v>
      </c>
      <c r="X117" s="287">
        <v>1955996</v>
      </c>
      <c r="Y117" s="287">
        <v>1823888</v>
      </c>
      <c r="Z117" s="287">
        <v>1255895</v>
      </c>
      <c r="AA117" s="287">
        <v>-921961</v>
      </c>
      <c r="AB117" s="115">
        <v>-198739</v>
      </c>
      <c r="AC117" s="236">
        <f t="shared" si="207"/>
        <v>-1.8448320428726828</v>
      </c>
      <c r="AD117" s="237">
        <f t="shared" si="198"/>
        <v>-2.466484890753597</v>
      </c>
      <c r="AE117" s="238">
        <f t="shared" si="199"/>
        <v>-0.56166795728258334</v>
      </c>
      <c r="AF117" s="238">
        <f t="shared" si="199"/>
        <v>-0.71302434363699163</v>
      </c>
      <c r="AG117" s="238">
        <f t="shared" si="199"/>
        <v>0.37119169989872119</v>
      </c>
      <c r="AH117" s="238">
        <f t="shared" si="199"/>
        <v>2.3176437264580687</v>
      </c>
      <c r="AI117" s="238">
        <f t="shared" si="199"/>
        <v>4.0164590493252687E-3</v>
      </c>
      <c r="AJ117" s="238">
        <f t="shared" si="199"/>
        <v>-1.8282465714471934</v>
      </c>
      <c r="AK117" s="238">
        <f t="shared" si="199"/>
        <v>1.3317029474309929</v>
      </c>
      <c r="AL117" s="238">
        <f t="shared" si="199"/>
        <v>0.35994671055994126</v>
      </c>
      <c r="AM117" s="238">
        <f t="shared" si="199"/>
        <v>0.44394398632165394</v>
      </c>
      <c r="AN117" s="238">
        <f t="shared" si="199"/>
        <v>29.398282256641583</v>
      </c>
      <c r="AO117" s="238">
        <f t="shared" si="199"/>
        <v>-2.3192028993128164</v>
      </c>
      <c r="AP117" s="206"/>
      <c r="AQ117" s="38">
        <f t="shared" si="162"/>
        <v>1526115.5199999996</v>
      </c>
      <c r="AR117" s="72">
        <f t="shared" si="201"/>
        <v>1753155.04</v>
      </c>
      <c r="AS117" s="73">
        <f t="shared" si="202"/>
        <v>575137.53000000119</v>
      </c>
      <c r="AT117" s="73">
        <f t="shared" si="202"/>
        <v>-547894.33000000101</v>
      </c>
      <c r="AU117" s="73">
        <f t="shared" si="202"/>
        <v>666059.68999999948</v>
      </c>
      <c r="AV117" s="73">
        <f t="shared" si="202"/>
        <v>1153539.9299999997</v>
      </c>
      <c r="AW117" s="73">
        <f t="shared" si="202"/>
        <v>761.58999999985099</v>
      </c>
      <c r="AX117" s="73">
        <f t="shared" si="202"/>
        <v>1144828.129999999</v>
      </c>
      <c r="AY117" s="73">
        <f t="shared" si="202"/>
        <v>421791.25999999978</v>
      </c>
      <c r="AZ117" s="73">
        <f t="shared" si="202"/>
        <v>517707.29000000097</v>
      </c>
      <c r="BA117" s="73">
        <f t="shared" si="202"/>
        <v>560758.66999999993</v>
      </c>
      <c r="BB117" s="73">
        <f t="shared" si="202"/>
        <v>1214580.33</v>
      </c>
      <c r="BC117" s="73">
        <f t="shared" si="202"/>
        <v>-1620838.33</v>
      </c>
      <c r="BD117" s="118"/>
      <c r="BE117" s="38">
        <f t="shared" si="208"/>
        <v>-198739</v>
      </c>
    </row>
    <row r="118" spans="1:57" s="41" customFormat="1" x14ac:dyDescent="0.35">
      <c r="A118" s="172"/>
      <c r="B118" s="42" t="s">
        <v>33</v>
      </c>
      <c r="C118" s="113">
        <f t="shared" ref="C118:D118" si="213">+C97-C104</f>
        <v>534485.55000000075</v>
      </c>
      <c r="D118" s="114">
        <f t="shared" si="213"/>
        <v>262247.19999999925</v>
      </c>
      <c r="E118" s="114">
        <f t="shared" ref="E118:S118" si="214">+E97-E104</f>
        <v>-1682012.4600000009</v>
      </c>
      <c r="F118" s="114">
        <f t="shared" si="214"/>
        <v>1658267.5899999999</v>
      </c>
      <c r="G118" s="114">
        <f t="shared" si="214"/>
        <v>6546858.410000002</v>
      </c>
      <c r="H118" s="114">
        <f t="shared" si="214"/>
        <v>231516.89999999851</v>
      </c>
      <c r="I118" s="114">
        <f t="shared" si="214"/>
        <v>1782491.58</v>
      </c>
      <c r="J118" s="114">
        <f t="shared" si="214"/>
        <v>-401015.89999999851</v>
      </c>
      <c r="K118" s="114">
        <f t="shared" si="214"/>
        <v>208556.59999999963</v>
      </c>
      <c r="L118" s="114">
        <f t="shared" si="214"/>
        <v>1731947.9800000004</v>
      </c>
      <c r="M118" s="114">
        <f t="shared" si="214"/>
        <v>1994410.9100000001</v>
      </c>
      <c r="N118" s="115">
        <f t="shared" si="214"/>
        <v>348211.54000000097</v>
      </c>
      <c r="O118" s="113">
        <f t="shared" si="214"/>
        <v>55433.139999998733</v>
      </c>
      <c r="P118" s="114">
        <f t="shared" si="214"/>
        <v>2577875.9000000004</v>
      </c>
      <c r="Q118" s="114">
        <f t="shared" si="214"/>
        <v>-649336.05000000075</v>
      </c>
      <c r="R118" s="114">
        <f t="shared" si="214"/>
        <v>1302191.2599999998</v>
      </c>
      <c r="S118" s="114">
        <f t="shared" si="214"/>
        <v>2333046.7599999979</v>
      </c>
      <c r="T118" s="114">
        <f t="shared" ref="T118:U118" si="215">+T97-T104</f>
        <v>4984773.700000003</v>
      </c>
      <c r="U118" s="114">
        <f t="shared" si="215"/>
        <v>4512094.3599999994</v>
      </c>
      <c r="V118" s="114">
        <f t="shared" ref="V118" si="216">+V97-V104</f>
        <v>555520</v>
      </c>
      <c r="W118" s="287">
        <v>1003136</v>
      </c>
      <c r="X118" s="287">
        <v>4437277</v>
      </c>
      <c r="Y118" s="287">
        <v>2541500</v>
      </c>
      <c r="Z118" s="287">
        <v>4133994</v>
      </c>
      <c r="AA118" s="287">
        <v>-615315</v>
      </c>
      <c r="AB118" s="115">
        <v>272253</v>
      </c>
      <c r="AC118" s="236">
        <f t="shared" si="207"/>
        <v>-0.89628692487570771</v>
      </c>
      <c r="AD118" s="237">
        <f t="shared" si="198"/>
        <v>8.8299463254517399</v>
      </c>
      <c r="AE118" s="238">
        <f t="shared" si="199"/>
        <v>-0.61395288950475413</v>
      </c>
      <c r="AF118" s="238">
        <f t="shared" si="199"/>
        <v>-0.21472790769552463</v>
      </c>
      <c r="AG118" s="238">
        <f t="shared" si="199"/>
        <v>-0.64363873267269922</v>
      </c>
      <c r="AH118" s="238">
        <f t="shared" si="199"/>
        <v>20.530927979771821</v>
      </c>
      <c r="AI118" s="238">
        <f t="shared" si="199"/>
        <v>1.5313411915247304</v>
      </c>
      <c r="AJ118" s="238">
        <f t="shared" si="199"/>
        <v>-2.3852817307243979</v>
      </c>
      <c r="AK118" s="238">
        <f t="shared" si="199"/>
        <v>3.8098981283737929</v>
      </c>
      <c r="AL118" s="238">
        <f t="shared" si="199"/>
        <v>1.5620151709175463</v>
      </c>
      <c r="AM118" s="238">
        <f t="shared" si="199"/>
        <v>0.2743111197681925</v>
      </c>
      <c r="AN118" s="238">
        <f t="shared" si="199"/>
        <v>10.87207638207507</v>
      </c>
      <c r="AO118" s="238">
        <f t="shared" si="199"/>
        <v>-12.100128912055389</v>
      </c>
      <c r="AP118" s="206"/>
      <c r="AQ118" s="38">
        <f t="shared" si="162"/>
        <v>-479052.41000000201</v>
      </c>
      <c r="AR118" s="72">
        <f t="shared" si="201"/>
        <v>2315628.7000000011</v>
      </c>
      <c r="AS118" s="73">
        <f t="shared" si="202"/>
        <v>1032676.4100000001</v>
      </c>
      <c r="AT118" s="73">
        <f t="shared" si="202"/>
        <v>-356076.33000000007</v>
      </c>
      <c r="AU118" s="73">
        <f t="shared" si="202"/>
        <v>-4213811.6500000041</v>
      </c>
      <c r="AV118" s="73">
        <f t="shared" si="202"/>
        <v>4753256.8000000045</v>
      </c>
      <c r="AW118" s="73">
        <f t="shared" si="202"/>
        <v>2729602.7799999993</v>
      </c>
      <c r="AX118" s="73">
        <f t="shared" si="202"/>
        <v>956535.89999999851</v>
      </c>
      <c r="AY118" s="73">
        <f t="shared" si="202"/>
        <v>794579.40000000037</v>
      </c>
      <c r="AZ118" s="73">
        <f t="shared" si="202"/>
        <v>2705329.0199999996</v>
      </c>
      <c r="BA118" s="73">
        <f t="shared" si="202"/>
        <v>547089.08999999985</v>
      </c>
      <c r="BB118" s="73">
        <f t="shared" si="202"/>
        <v>3785782.459999999</v>
      </c>
      <c r="BC118" s="73">
        <f t="shared" si="202"/>
        <v>-670748.13999999873</v>
      </c>
      <c r="BD118" s="118"/>
      <c r="BE118" s="38">
        <f t="shared" si="208"/>
        <v>272253</v>
      </c>
    </row>
    <row r="119" spans="1:57" s="41" customFormat="1" x14ac:dyDescent="0.35">
      <c r="A119" s="172"/>
      <c r="B119" s="42" t="s">
        <v>34</v>
      </c>
      <c r="C119" s="113">
        <f t="shared" ref="C119:D119" si="217">+C98-C105</f>
        <v>1965354.3699999973</v>
      </c>
      <c r="D119" s="114">
        <f t="shared" si="217"/>
        <v>2689779.2200000025</v>
      </c>
      <c r="E119" s="114">
        <f t="shared" ref="E119:S119" si="218">+E98-E105</f>
        <v>-2399343.1899999976</v>
      </c>
      <c r="F119" s="114">
        <f t="shared" si="218"/>
        <v>1716894.3299999982</v>
      </c>
      <c r="G119" s="114">
        <f t="shared" si="218"/>
        <v>2506432.7200000025</v>
      </c>
      <c r="H119" s="114">
        <f t="shared" si="218"/>
        <v>-772239.73000000045</v>
      </c>
      <c r="I119" s="114">
        <f t="shared" si="218"/>
        <v>2843988.4299999997</v>
      </c>
      <c r="J119" s="114">
        <f t="shared" si="218"/>
        <v>1320514.6999999993</v>
      </c>
      <c r="K119" s="114">
        <f t="shared" si="218"/>
        <v>-1205911.2100000009</v>
      </c>
      <c r="L119" s="114">
        <f t="shared" si="218"/>
        <v>2194665.1999999993</v>
      </c>
      <c r="M119" s="114">
        <f t="shared" si="218"/>
        <v>2583467.4900000021</v>
      </c>
      <c r="N119" s="115">
        <f t="shared" si="218"/>
        <v>-367031.5700000003</v>
      </c>
      <c r="O119" s="113">
        <f t="shared" si="218"/>
        <v>-988050.64999999851</v>
      </c>
      <c r="P119" s="114">
        <f t="shared" si="218"/>
        <v>4323844.2400000021</v>
      </c>
      <c r="Q119" s="114">
        <f t="shared" si="218"/>
        <v>-976094.75</v>
      </c>
      <c r="R119" s="114">
        <f t="shared" si="218"/>
        <v>7088161.6600000001</v>
      </c>
      <c r="S119" s="114">
        <f t="shared" si="218"/>
        <v>2642740.6499999985</v>
      </c>
      <c r="T119" s="114">
        <f t="shared" ref="T119:U119" si="219">+T98-T105</f>
        <v>4534180.3500000015</v>
      </c>
      <c r="U119" s="114">
        <f t="shared" si="219"/>
        <v>-1265366.7199999988</v>
      </c>
      <c r="V119" s="114">
        <f t="shared" ref="V119" si="220">+V98-V105</f>
        <v>300398</v>
      </c>
      <c r="W119" s="287">
        <v>2343398</v>
      </c>
      <c r="X119" s="287">
        <v>6050433</v>
      </c>
      <c r="Y119" s="287">
        <v>1125324</v>
      </c>
      <c r="Z119" s="287">
        <v>3305088</v>
      </c>
      <c r="AA119" s="287">
        <v>645323</v>
      </c>
      <c r="AB119" s="115">
        <v>-142591</v>
      </c>
      <c r="AC119" s="236">
        <f t="shared" si="207"/>
        <v>-1.5027340947169745</v>
      </c>
      <c r="AD119" s="237">
        <f t="shared" si="198"/>
        <v>0.60750897614563248</v>
      </c>
      <c r="AE119" s="238">
        <f t="shared" si="199"/>
        <v>-0.59318252008792416</v>
      </c>
      <c r="AF119" s="238">
        <f t="shared" si="199"/>
        <v>3.12847869326938</v>
      </c>
      <c r="AG119" s="238">
        <f t="shared" si="199"/>
        <v>5.4383239139966157E-2</v>
      </c>
      <c r="AH119" s="238">
        <f t="shared" si="199"/>
        <v>-6.8714673356679006</v>
      </c>
      <c r="AI119" s="238">
        <f t="shared" si="199"/>
        <v>-1.4449268170897582</v>
      </c>
      <c r="AJ119" s="238">
        <f t="shared" si="199"/>
        <v>-0.77251445970272037</v>
      </c>
      <c r="AK119" s="238">
        <f t="shared" si="199"/>
        <v>-2.9432591558710182</v>
      </c>
      <c r="AL119" s="238">
        <f t="shared" si="199"/>
        <v>1.756882006421755</v>
      </c>
      <c r="AM119" s="238">
        <f t="shared" si="199"/>
        <v>-0.56441333039573138</v>
      </c>
      <c r="AN119" s="238">
        <f t="shared" si="199"/>
        <v>-10.004914754335703</v>
      </c>
      <c r="AO119" s="238">
        <f t="shared" si="199"/>
        <v>-1.6531274484764531</v>
      </c>
      <c r="AP119" s="206"/>
      <c r="AQ119" s="38">
        <f t="shared" si="162"/>
        <v>-2953405.0199999958</v>
      </c>
      <c r="AR119" s="72">
        <f t="shared" si="201"/>
        <v>1634065.0199999996</v>
      </c>
      <c r="AS119" s="73">
        <f t="shared" si="202"/>
        <v>1423248.4399999976</v>
      </c>
      <c r="AT119" s="73">
        <f t="shared" si="202"/>
        <v>5371267.3300000019</v>
      </c>
      <c r="AU119" s="73">
        <f t="shared" si="202"/>
        <v>136307.92999999598</v>
      </c>
      <c r="AV119" s="73">
        <f t="shared" si="202"/>
        <v>5306420.0800000019</v>
      </c>
      <c r="AW119" s="73">
        <f t="shared" si="202"/>
        <v>-4109355.1499999985</v>
      </c>
      <c r="AX119" s="73">
        <f t="shared" si="202"/>
        <v>-1020116.6999999993</v>
      </c>
      <c r="AY119" s="73">
        <f t="shared" si="202"/>
        <v>3549309.2100000009</v>
      </c>
      <c r="AZ119" s="73">
        <f t="shared" si="202"/>
        <v>3855767.8000000007</v>
      </c>
      <c r="BA119" s="73">
        <f t="shared" si="202"/>
        <v>-1458143.4900000021</v>
      </c>
      <c r="BB119" s="73">
        <f t="shared" si="202"/>
        <v>3672119.5700000003</v>
      </c>
      <c r="BC119" s="73">
        <f t="shared" si="202"/>
        <v>1633373.6499999985</v>
      </c>
      <c r="BD119" s="118"/>
      <c r="BE119" s="38">
        <f t="shared" si="208"/>
        <v>-142591</v>
      </c>
    </row>
    <row r="120" spans="1:57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T120" si="221">SUM(D115:D119)</f>
        <v>-3609571.629999998</v>
      </c>
      <c r="E120" s="145">
        <f t="shared" si="221"/>
        <v>-8004957.2400000002</v>
      </c>
      <c r="F120" s="39">
        <f t="shared" si="221"/>
        <v>7085707.3499999996</v>
      </c>
      <c r="G120" s="145">
        <f t="shared" si="221"/>
        <v>24454589.500000004</v>
      </c>
      <c r="H120" s="145">
        <f t="shared" si="221"/>
        <v>7042304.5099999979</v>
      </c>
      <c r="I120" s="145">
        <f t="shared" si="221"/>
        <v>-382653.79000000469</v>
      </c>
      <c r="J120" s="145">
        <f t="shared" si="221"/>
        <v>-3861846.6900000013</v>
      </c>
      <c r="K120" s="145">
        <f t="shared" si="221"/>
        <v>-106038.70000000228</v>
      </c>
      <c r="L120" s="145">
        <f t="shared" si="221"/>
        <v>13236452.419999998</v>
      </c>
      <c r="M120" s="145">
        <f t="shared" si="221"/>
        <v>15749627.730000002</v>
      </c>
      <c r="N120" s="146">
        <f t="shared" si="221"/>
        <v>-2948499.7699999977</v>
      </c>
      <c r="O120" s="184">
        <f t="shared" si="221"/>
        <v>-523226.34000000218</v>
      </c>
      <c r="P120" s="39">
        <f t="shared" si="221"/>
        <v>10658626.880000006</v>
      </c>
      <c r="Q120" s="145">
        <f t="shared" si="221"/>
        <v>825777.13999999966</v>
      </c>
      <c r="R120" s="145">
        <f t="shared" si="221"/>
        <v>10700214.500000004</v>
      </c>
      <c r="S120" s="145">
        <f t="shared" si="221"/>
        <v>30456913.929999992</v>
      </c>
      <c r="T120" s="145">
        <f t="shared" ref="T120:U120" si="222">SUM(T115:T119)</f>
        <v>24100896.970000006</v>
      </c>
      <c r="U120" s="145">
        <f t="shared" si="222"/>
        <v>639864.87999999989</v>
      </c>
      <c r="V120" s="145">
        <f t="shared" ref="V120" si="223">SUM(V115:V119)</f>
        <v>-2532431</v>
      </c>
      <c r="W120" s="286">
        <v>7054682</v>
      </c>
      <c r="X120" s="286">
        <v>23526729</v>
      </c>
      <c r="Y120" s="286">
        <v>16237619</v>
      </c>
      <c r="Z120" s="286">
        <v>13993445</v>
      </c>
      <c r="AA120" s="286">
        <v>-5692959</v>
      </c>
      <c r="AB120" s="146">
        <v>-1060741</v>
      </c>
      <c r="AC120" s="208">
        <f t="shared" si="207"/>
        <v>-0.56417106773837333</v>
      </c>
      <c r="AD120" s="212">
        <f t="shared" si="198"/>
        <v>-3.9528786162362466</v>
      </c>
      <c r="AE120" s="213">
        <f t="shared" si="199"/>
        <v>-1.10315821999319</v>
      </c>
      <c r="AF120" s="213">
        <f t="shared" si="199"/>
        <v>0.51011239548300058</v>
      </c>
      <c r="AG120" s="213">
        <f t="shared" si="199"/>
        <v>0.24544776881247538</v>
      </c>
      <c r="AH120" s="213">
        <f t="shared" si="199"/>
        <v>2.4223025908318774</v>
      </c>
      <c r="AI120" s="213">
        <f t="shared" si="199"/>
        <v>-2.6721770350164102</v>
      </c>
      <c r="AJ120" s="213">
        <f t="shared" si="199"/>
        <v>-0.34424351785958673</v>
      </c>
      <c r="AK120" s="213">
        <f t="shared" si="199"/>
        <v>-67.529314297514475</v>
      </c>
      <c r="AL120" s="213">
        <f t="shared" si="199"/>
        <v>0.77741952703668638</v>
      </c>
      <c r="AM120" s="213">
        <f t="shared" si="199"/>
        <v>3.0984305049348466E-2</v>
      </c>
      <c r="AN120" s="213">
        <f t="shared" si="199"/>
        <v>-5.7459542450634169</v>
      </c>
      <c r="AO120" s="213">
        <f t="shared" si="199"/>
        <v>9.8804900762449694</v>
      </c>
      <c r="AP120" s="214"/>
      <c r="AQ120" s="39">
        <f t="shared" si="188"/>
        <v>677305.10999999708</v>
      </c>
      <c r="AR120" s="147">
        <f t="shared" si="221"/>
        <v>14268198.510000004</v>
      </c>
      <c r="AS120" s="148">
        <f t="shared" si="221"/>
        <v>8830734.379999999</v>
      </c>
      <c r="AT120" s="148">
        <f t="shared" si="221"/>
        <v>3614507.1500000041</v>
      </c>
      <c r="AU120" s="148">
        <f t="shared" ref="AU120:AV120" si="224">SUM(AU115:AU119)</f>
        <v>6002324.4299999923</v>
      </c>
      <c r="AV120" s="148">
        <f t="shared" si="224"/>
        <v>17058592.460000008</v>
      </c>
      <c r="AW120" s="148">
        <f t="shared" ref="AW120:AX120" si="225">SUM(AW115:AW119)</f>
        <v>1022518.6700000046</v>
      </c>
      <c r="AX120" s="148">
        <f t="shared" si="225"/>
        <v>1329415.6900000018</v>
      </c>
      <c r="AY120" s="148">
        <f t="shared" ref="AY120:AZ120" si="226">SUM(AY115:AY119)</f>
        <v>7160720.700000002</v>
      </c>
      <c r="AZ120" s="148">
        <f t="shared" si="226"/>
        <v>10290276.580000002</v>
      </c>
      <c r="BA120" s="148">
        <f t="shared" ref="BA120:BB120" si="227">SUM(BA115:BA119)</f>
        <v>487991.26999999769</v>
      </c>
      <c r="BB120" s="148">
        <f t="shared" si="227"/>
        <v>16941944.769999996</v>
      </c>
      <c r="BC120" s="148">
        <f t="shared" ref="BC120" si="228">SUM(BC115:BC119)</f>
        <v>-5169732.6599999983</v>
      </c>
      <c r="BD120" s="149"/>
      <c r="BE120" s="39">
        <f t="shared" si="208"/>
        <v>-1060741</v>
      </c>
    </row>
    <row r="121" spans="1:57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87"/>
      <c r="AC121" s="232"/>
      <c r="AD121" s="233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5"/>
      <c r="AQ121" s="88"/>
      <c r="AR121" s="89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1"/>
      <c r="BE121" s="88"/>
    </row>
    <row r="122" spans="1:57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290">
        <v>84</v>
      </c>
      <c r="AB122" s="125">
        <v>96</v>
      </c>
      <c r="AC122" s="236">
        <f>IF(ISERROR((O122-C122)/C122)=TRUE,0,(O122-C122)/C122)</f>
        <v>-0.41330166270783847</v>
      </c>
      <c r="AD122" s="237">
        <f t="shared" ref="AD122:AD127" si="229">IF(ISERROR((P122-D122)/D122)=TRUE,0,(P122-D122)/D122)</f>
        <v>-0.41491841491841491</v>
      </c>
      <c r="AE122" s="238">
        <f t="shared" ref="AE122:AO127" si="230">IF(ISERROR((Q122-E122)/E122)=TRUE,0,(Q122-E122)/E122)</f>
        <v>-0.48314606741573035</v>
      </c>
      <c r="AF122" s="238">
        <f t="shared" si="230"/>
        <v>-0.50835322195704058</v>
      </c>
      <c r="AG122" s="238">
        <f t="shared" si="230"/>
        <v>-0.52579852579852582</v>
      </c>
      <c r="AH122" s="238">
        <f t="shared" si="230"/>
        <v>-0.50368550368550369</v>
      </c>
      <c r="AI122" s="238">
        <f t="shared" si="230"/>
        <v>-0.56708860759493673</v>
      </c>
      <c r="AJ122" s="238">
        <f t="shared" si="230"/>
        <v>-0.55284552845528456</v>
      </c>
      <c r="AK122" s="238">
        <f t="shared" si="230"/>
        <v>-0.49554896142433236</v>
      </c>
      <c r="AL122" s="238">
        <f t="shared" si="230"/>
        <v>-0.50986842105263153</v>
      </c>
      <c r="AM122" s="238">
        <f t="shared" si="230"/>
        <v>-0.54121863799283154</v>
      </c>
      <c r="AN122" s="238">
        <f t="shared" si="230"/>
        <v>-0.58704453441295545</v>
      </c>
      <c r="AO122" s="238">
        <f t="shared" si="230"/>
        <v>-0.65991902834008098</v>
      </c>
      <c r="AP122" s="252"/>
      <c r="AQ122" s="71">
        <f t="shared" ref="AQ122" si="231">O122-C122</f>
        <v>-174</v>
      </c>
      <c r="AR122" s="72">
        <f t="shared" ref="AR122:AR126" si="232">P122-D122</f>
        <v>-178</v>
      </c>
      <c r="AS122" s="73">
        <f t="shared" ref="AS122:BC126" si="233">Q122-E122</f>
        <v>-215</v>
      </c>
      <c r="AT122" s="73">
        <f t="shared" si="233"/>
        <v>-213</v>
      </c>
      <c r="AU122" s="73">
        <f t="shared" si="233"/>
        <v>-214</v>
      </c>
      <c r="AV122" s="73">
        <f t="shared" si="233"/>
        <v>-205</v>
      </c>
      <c r="AW122" s="73">
        <f t="shared" si="233"/>
        <v>-224</v>
      </c>
      <c r="AX122" s="73">
        <f t="shared" si="233"/>
        <v>-204</v>
      </c>
      <c r="AY122" s="73">
        <f t="shared" si="233"/>
        <v>-167</v>
      </c>
      <c r="AZ122" s="73">
        <f t="shared" si="233"/>
        <v>-155</v>
      </c>
      <c r="BA122" s="73">
        <f t="shared" si="233"/>
        <v>-151</v>
      </c>
      <c r="BB122" s="73">
        <f t="shared" si="233"/>
        <v>-145</v>
      </c>
      <c r="BC122" s="73">
        <f t="shared" si="233"/>
        <v>-163</v>
      </c>
      <c r="BD122" s="127"/>
      <c r="BE122" s="71">
        <f>IF(ISERROR(GETPIVOTDATA("VALUE",'CSS WK pvt'!$J$2,"DT_FILE",BE$8,"COMMODITY",BE$6,"TRIM_CAT",TRIM(B122),"TRIM_LINE",A121))=TRUE,0,GETPIVOTDATA("VALUE",'CSS WK pvt'!$J$2,"DT_FILE",BE$8,"COMMODITY",BE$6,"TRIM_CAT",TRIM(B122),"TRIM_LINE",A121))</f>
        <v>96</v>
      </c>
    </row>
    <row r="123" spans="1:57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290">
        <v>948</v>
      </c>
      <c r="AB123" s="125">
        <v>954</v>
      </c>
      <c r="AC123" s="236">
        <f t="shared" ref="AC123:AC127" si="234">IF(ISERROR((O123-C123)/C123)=TRUE,0,(O123-C123)/C123)</f>
        <v>0.32973421926910301</v>
      </c>
      <c r="AD123" s="237">
        <f t="shared" si="229"/>
        <v>0.22112462006079028</v>
      </c>
      <c r="AE123" s="238">
        <f t="shared" si="230"/>
        <v>-6.5563725490196081E-2</v>
      </c>
      <c r="AF123" s="238">
        <f t="shared" si="230"/>
        <v>-0.21916299559471367</v>
      </c>
      <c r="AG123" s="238">
        <f t="shared" si="230"/>
        <v>-0.18706942236354002</v>
      </c>
      <c r="AH123" s="238">
        <f t="shared" si="230"/>
        <v>-0.34539969834087481</v>
      </c>
      <c r="AI123" s="238">
        <f t="shared" si="230"/>
        <v>-0.4</v>
      </c>
      <c r="AJ123" s="238">
        <f t="shared" si="230"/>
        <v>-0.49700299700299699</v>
      </c>
      <c r="AK123" s="238">
        <f t="shared" si="230"/>
        <v>-0.49765013054830287</v>
      </c>
      <c r="AL123" s="238">
        <f t="shared" si="230"/>
        <v>-0.47554806070826305</v>
      </c>
      <c r="AM123" s="238">
        <f t="shared" si="230"/>
        <v>-0.4437869822485207</v>
      </c>
      <c r="AN123" s="238">
        <f t="shared" si="230"/>
        <v>-0.43042671614100186</v>
      </c>
      <c r="AO123" s="238">
        <f t="shared" si="230"/>
        <v>-0.40787008119925044</v>
      </c>
      <c r="AP123" s="252"/>
      <c r="AQ123" s="71">
        <f t="shared" si="162"/>
        <v>397</v>
      </c>
      <c r="AR123" s="72">
        <f t="shared" si="232"/>
        <v>291</v>
      </c>
      <c r="AS123" s="73">
        <f t="shared" si="233"/>
        <v>-107</v>
      </c>
      <c r="AT123" s="73">
        <f t="shared" si="233"/>
        <v>-398</v>
      </c>
      <c r="AU123" s="73">
        <f t="shared" si="233"/>
        <v>-353</v>
      </c>
      <c r="AV123" s="73">
        <f t="shared" si="233"/>
        <v>-687</v>
      </c>
      <c r="AW123" s="73">
        <f t="shared" si="233"/>
        <v>-804</v>
      </c>
      <c r="AX123" s="73">
        <f t="shared" si="233"/>
        <v>-995</v>
      </c>
      <c r="AY123" s="73">
        <f t="shared" si="233"/>
        <v>-953</v>
      </c>
      <c r="AZ123" s="73">
        <f t="shared" si="233"/>
        <v>-846</v>
      </c>
      <c r="BA123" s="73">
        <f t="shared" si="233"/>
        <v>-750</v>
      </c>
      <c r="BB123" s="73">
        <f t="shared" si="233"/>
        <v>-696</v>
      </c>
      <c r="BC123" s="73">
        <f t="shared" si="233"/>
        <v>-653</v>
      </c>
      <c r="BD123" s="127"/>
      <c r="BE123" s="71">
        <f>IF(ISERROR(GETPIVOTDATA("VALUE",'CSS WK pvt'!$J$2,"DT_FILE",BE$8,"COMMODITY",BE$6,"TRIM_CAT",TRIM(B123),"TRIM_LINE",A121))=TRUE,0,GETPIVOTDATA("VALUE",'CSS WK pvt'!$J$2,"DT_FILE",BE$8,"COMMODITY",BE$6,"TRIM_CAT",TRIM(B123),"TRIM_LINE",A121))</f>
        <v>954</v>
      </c>
    </row>
    <row r="124" spans="1:57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125"/>
      <c r="AC124" s="236">
        <f t="shared" si="234"/>
        <v>0</v>
      </c>
      <c r="AD124" s="237">
        <f t="shared" si="229"/>
        <v>0</v>
      </c>
      <c r="AE124" s="238">
        <f t="shared" si="230"/>
        <v>0</v>
      </c>
      <c r="AF124" s="238">
        <f t="shared" si="230"/>
        <v>0</v>
      </c>
      <c r="AG124" s="238">
        <f t="shared" si="230"/>
        <v>0</v>
      </c>
      <c r="AH124" s="238">
        <f t="shared" si="230"/>
        <v>0</v>
      </c>
      <c r="AI124" s="238">
        <f t="shared" si="230"/>
        <v>0</v>
      </c>
      <c r="AJ124" s="238">
        <f t="shared" si="230"/>
        <v>0</v>
      </c>
      <c r="AK124" s="238">
        <f t="shared" si="230"/>
        <v>0</v>
      </c>
      <c r="AL124" s="238">
        <f t="shared" si="230"/>
        <v>0</v>
      </c>
      <c r="AM124" s="238">
        <f t="shared" si="230"/>
        <v>0</v>
      </c>
      <c r="AN124" s="238">
        <f t="shared" si="230"/>
        <v>0</v>
      </c>
      <c r="AO124" s="238">
        <f t="shared" si="230"/>
        <v>0</v>
      </c>
      <c r="AP124" s="252"/>
      <c r="AQ124" s="71">
        <f t="shared" si="162"/>
        <v>0</v>
      </c>
      <c r="AR124" s="72">
        <f t="shared" si="232"/>
        <v>0</v>
      </c>
      <c r="AS124" s="73">
        <f t="shared" si="233"/>
        <v>0</v>
      </c>
      <c r="AT124" s="73">
        <f t="shared" si="233"/>
        <v>0</v>
      </c>
      <c r="AU124" s="73">
        <f t="shared" si="233"/>
        <v>0</v>
      </c>
      <c r="AV124" s="73">
        <f t="shared" si="233"/>
        <v>0</v>
      </c>
      <c r="AW124" s="73">
        <f t="shared" si="233"/>
        <v>0</v>
      </c>
      <c r="AX124" s="73">
        <f t="shared" si="233"/>
        <v>0</v>
      </c>
      <c r="AY124" s="73">
        <f t="shared" si="233"/>
        <v>0</v>
      </c>
      <c r="AZ124" s="73">
        <f t="shared" si="233"/>
        <v>0</v>
      </c>
      <c r="BA124" s="73">
        <f t="shared" si="233"/>
        <v>0</v>
      </c>
      <c r="BB124" s="73">
        <f t="shared" si="233"/>
        <v>0</v>
      </c>
      <c r="BC124" s="73">
        <f t="shared" si="233"/>
        <v>0</v>
      </c>
      <c r="BD124" s="127"/>
      <c r="BE124" s="71"/>
    </row>
    <row r="125" spans="1:57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125"/>
      <c r="AC125" s="236">
        <f t="shared" si="234"/>
        <v>0</v>
      </c>
      <c r="AD125" s="237">
        <f t="shared" si="229"/>
        <v>0</v>
      </c>
      <c r="AE125" s="238">
        <f t="shared" si="230"/>
        <v>0</v>
      </c>
      <c r="AF125" s="238">
        <f t="shared" si="230"/>
        <v>0</v>
      </c>
      <c r="AG125" s="238">
        <f t="shared" si="230"/>
        <v>0</v>
      </c>
      <c r="AH125" s="238">
        <f t="shared" si="230"/>
        <v>0</v>
      </c>
      <c r="AI125" s="238">
        <f t="shared" si="230"/>
        <v>0</v>
      </c>
      <c r="AJ125" s="238">
        <f t="shared" si="230"/>
        <v>0</v>
      </c>
      <c r="AK125" s="238">
        <f t="shared" si="230"/>
        <v>0</v>
      </c>
      <c r="AL125" s="238">
        <f t="shared" si="230"/>
        <v>0</v>
      </c>
      <c r="AM125" s="238">
        <f t="shared" si="230"/>
        <v>0</v>
      </c>
      <c r="AN125" s="238">
        <f t="shared" si="230"/>
        <v>0</v>
      </c>
      <c r="AO125" s="238">
        <f t="shared" si="230"/>
        <v>0</v>
      </c>
      <c r="AP125" s="252"/>
      <c r="AQ125" s="71">
        <f t="shared" si="162"/>
        <v>0</v>
      </c>
      <c r="AR125" s="72">
        <f t="shared" si="232"/>
        <v>0</v>
      </c>
      <c r="AS125" s="73">
        <f t="shared" si="233"/>
        <v>0</v>
      </c>
      <c r="AT125" s="73">
        <f t="shared" si="233"/>
        <v>0</v>
      </c>
      <c r="AU125" s="73">
        <f t="shared" si="233"/>
        <v>0</v>
      </c>
      <c r="AV125" s="73">
        <f t="shared" si="233"/>
        <v>0</v>
      </c>
      <c r="AW125" s="73">
        <f t="shared" si="233"/>
        <v>0</v>
      </c>
      <c r="AX125" s="73">
        <f t="shared" si="233"/>
        <v>0</v>
      </c>
      <c r="AY125" s="73">
        <f t="shared" si="233"/>
        <v>0</v>
      </c>
      <c r="AZ125" s="73">
        <f t="shared" si="233"/>
        <v>0</v>
      </c>
      <c r="BA125" s="73">
        <f t="shared" si="233"/>
        <v>0</v>
      </c>
      <c r="BB125" s="73">
        <f t="shared" si="233"/>
        <v>0</v>
      </c>
      <c r="BC125" s="73">
        <f t="shared" si="233"/>
        <v>0</v>
      </c>
      <c r="BD125" s="127"/>
      <c r="BE125" s="71"/>
    </row>
    <row r="126" spans="1:57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125"/>
      <c r="AC126" s="236">
        <f t="shared" si="234"/>
        <v>0</v>
      </c>
      <c r="AD126" s="237">
        <f t="shared" si="229"/>
        <v>0</v>
      </c>
      <c r="AE126" s="238">
        <f t="shared" si="230"/>
        <v>0</v>
      </c>
      <c r="AF126" s="238">
        <f t="shared" si="230"/>
        <v>0</v>
      </c>
      <c r="AG126" s="238">
        <f t="shared" si="230"/>
        <v>0</v>
      </c>
      <c r="AH126" s="238">
        <f t="shared" si="230"/>
        <v>0</v>
      </c>
      <c r="AI126" s="238">
        <f t="shared" si="230"/>
        <v>0</v>
      </c>
      <c r="AJ126" s="238">
        <f t="shared" si="230"/>
        <v>0</v>
      </c>
      <c r="AK126" s="238">
        <f t="shared" si="230"/>
        <v>0</v>
      </c>
      <c r="AL126" s="238">
        <f t="shared" si="230"/>
        <v>0</v>
      </c>
      <c r="AM126" s="238">
        <f t="shared" si="230"/>
        <v>0</v>
      </c>
      <c r="AN126" s="238">
        <f t="shared" si="230"/>
        <v>0</v>
      </c>
      <c r="AO126" s="238">
        <f t="shared" si="230"/>
        <v>0</v>
      </c>
      <c r="AP126" s="252"/>
      <c r="AQ126" s="71">
        <f t="shared" si="162"/>
        <v>0</v>
      </c>
      <c r="AR126" s="72">
        <f t="shared" si="232"/>
        <v>0</v>
      </c>
      <c r="AS126" s="73">
        <f t="shared" si="233"/>
        <v>0</v>
      </c>
      <c r="AT126" s="73">
        <f t="shared" si="233"/>
        <v>0</v>
      </c>
      <c r="AU126" s="73">
        <f t="shared" si="233"/>
        <v>0</v>
      </c>
      <c r="AV126" s="73">
        <f t="shared" si="233"/>
        <v>0</v>
      </c>
      <c r="AW126" s="73">
        <f t="shared" si="233"/>
        <v>0</v>
      </c>
      <c r="AX126" s="73">
        <f t="shared" si="233"/>
        <v>0</v>
      </c>
      <c r="AY126" s="73">
        <f t="shared" si="233"/>
        <v>0</v>
      </c>
      <c r="AZ126" s="73">
        <f t="shared" si="233"/>
        <v>0</v>
      </c>
      <c r="BA126" s="73">
        <f t="shared" si="233"/>
        <v>0</v>
      </c>
      <c r="BB126" s="73">
        <f t="shared" si="233"/>
        <v>0</v>
      </c>
      <c r="BC126" s="73">
        <f t="shared" si="233"/>
        <v>0</v>
      </c>
      <c r="BD126" s="127"/>
      <c r="BE126" s="71"/>
    </row>
    <row r="127" spans="1:57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E127" si="235">SUM(D122:D126)</f>
        <v>1745</v>
      </c>
      <c r="E127" s="140">
        <f t="shared" si="235"/>
        <v>2077</v>
      </c>
      <c r="F127" s="141">
        <f t="shared" si="235"/>
        <v>2235</v>
      </c>
      <c r="G127" s="140">
        <f t="shared" si="235"/>
        <v>2294</v>
      </c>
      <c r="H127" s="141">
        <f t="shared" si="235"/>
        <v>2396</v>
      </c>
      <c r="I127" s="140">
        <f t="shared" si="235"/>
        <v>2405</v>
      </c>
      <c r="J127" s="141">
        <f t="shared" si="235"/>
        <v>2371</v>
      </c>
      <c r="K127" s="140">
        <f t="shared" si="235"/>
        <v>2252</v>
      </c>
      <c r="L127" s="141">
        <f t="shared" si="235"/>
        <v>2083</v>
      </c>
      <c r="M127" s="141">
        <f t="shared" si="235"/>
        <v>1969</v>
      </c>
      <c r="N127" s="142">
        <f t="shared" si="235"/>
        <v>1864</v>
      </c>
      <c r="O127" s="139">
        <f t="shared" si="235"/>
        <v>1848</v>
      </c>
      <c r="P127" s="141">
        <f t="shared" si="235"/>
        <v>1858</v>
      </c>
      <c r="Q127" s="140">
        <f t="shared" si="235"/>
        <v>1755</v>
      </c>
      <c r="R127" s="141">
        <f t="shared" si="235"/>
        <v>1624</v>
      </c>
      <c r="S127" s="140">
        <f t="shared" si="235"/>
        <v>1727</v>
      </c>
      <c r="T127" s="141">
        <f t="shared" si="235"/>
        <v>1504</v>
      </c>
      <c r="U127" s="291">
        <f t="shared" si="235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291">
        <v>1032</v>
      </c>
      <c r="AB127" s="142">
        <v>1050</v>
      </c>
      <c r="AC127" s="240">
        <f t="shared" si="234"/>
        <v>0.13723076923076924</v>
      </c>
      <c r="AD127" s="241">
        <f t="shared" si="229"/>
        <v>6.475644699140401E-2</v>
      </c>
      <c r="AE127" s="242">
        <f t="shared" si="230"/>
        <v>-0.15503129513721714</v>
      </c>
      <c r="AF127" s="242">
        <f t="shared" si="230"/>
        <v>-0.27337807606263981</v>
      </c>
      <c r="AG127" s="242">
        <f t="shared" si="230"/>
        <v>-0.24716652136006975</v>
      </c>
      <c r="AH127" s="242">
        <f t="shared" si="230"/>
        <v>-0.37228714524207013</v>
      </c>
      <c r="AI127" s="242">
        <f t="shared" si="230"/>
        <v>-0.42744282744282747</v>
      </c>
      <c r="AJ127" s="242">
        <f t="shared" si="230"/>
        <v>-0.50569380008435261</v>
      </c>
      <c r="AK127" s="242">
        <f t="shared" si="230"/>
        <v>-0.49733570159857904</v>
      </c>
      <c r="AL127" s="242">
        <f t="shared" si="230"/>
        <v>-0.48055688910225636</v>
      </c>
      <c r="AM127" s="242">
        <f t="shared" si="230"/>
        <v>-0.45759268664296598</v>
      </c>
      <c r="AN127" s="242">
        <f t="shared" si="230"/>
        <v>-0.4511802575107296</v>
      </c>
      <c r="AO127" s="242">
        <f t="shared" si="230"/>
        <v>-0.44155844155844154</v>
      </c>
      <c r="AP127" s="253"/>
      <c r="AQ127" s="141">
        <f t="shared" si="188"/>
        <v>223</v>
      </c>
      <c r="AR127" s="143">
        <f t="shared" si="235"/>
        <v>113</v>
      </c>
      <c r="AS127" s="136">
        <f t="shared" si="235"/>
        <v>-322</v>
      </c>
      <c r="AT127" s="136">
        <f t="shared" ref="AT127:AU127" si="236">SUM(AT122:AT126)</f>
        <v>-611</v>
      </c>
      <c r="AU127" s="136">
        <f t="shared" si="236"/>
        <v>-567</v>
      </c>
      <c r="AV127" s="136">
        <f t="shared" ref="AV127:AW127" si="237">SUM(AV122:AV126)</f>
        <v>-892</v>
      </c>
      <c r="AW127" s="136">
        <f t="shared" si="237"/>
        <v>-1028</v>
      </c>
      <c r="AX127" s="136">
        <f t="shared" ref="AX127:AY127" si="238">SUM(AX122:AX126)</f>
        <v>-1199</v>
      </c>
      <c r="AY127" s="136">
        <f t="shared" si="238"/>
        <v>-1120</v>
      </c>
      <c r="AZ127" s="136">
        <f t="shared" ref="AZ127:BA127" si="239">SUM(AZ122:AZ126)</f>
        <v>-1001</v>
      </c>
      <c r="BA127" s="136">
        <f t="shared" si="239"/>
        <v>-901</v>
      </c>
      <c r="BB127" s="136">
        <f t="shared" ref="BB127:BC127" si="240">SUM(BB122:BB126)</f>
        <v>-841</v>
      </c>
      <c r="BC127" s="136">
        <f t="shared" si="240"/>
        <v>-816</v>
      </c>
      <c r="BD127" s="138"/>
      <c r="BE127" s="97">
        <f t="shared" si="235"/>
        <v>1050</v>
      </c>
    </row>
    <row r="128" spans="1:57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101"/>
      <c r="AC128" s="244"/>
      <c r="AD128" s="245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7"/>
      <c r="AQ128" s="102"/>
      <c r="AR128" s="103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5"/>
      <c r="BE128" s="102"/>
    </row>
    <row r="129" spans="1:57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127">
        <v>0</v>
      </c>
      <c r="AC129" s="236">
        <f>IF(ISERROR((O129-C129)/C129)=TRUE,0,(O129-C129)/C129)</f>
        <v>0</v>
      </c>
      <c r="AD129" s="237">
        <f t="shared" ref="AD129:AD134" si="241">IF(ISERROR((P129-D129)/D129)=TRUE,0,(P129-D129)/D129)</f>
        <v>-1</v>
      </c>
      <c r="AE129" s="238">
        <f t="shared" ref="AE129:AO134" si="242">IF(ISERROR((Q129-E129)/E129)=TRUE,0,(Q129-E129)/E129)</f>
        <v>-1</v>
      </c>
      <c r="AF129" s="238">
        <f t="shared" si="242"/>
        <v>-1</v>
      </c>
      <c r="AG129" s="238">
        <f t="shared" si="242"/>
        <v>-1</v>
      </c>
      <c r="AH129" s="238">
        <f t="shared" si="242"/>
        <v>-1</v>
      </c>
      <c r="AI129" s="238">
        <f t="shared" si="242"/>
        <v>-1</v>
      </c>
      <c r="AJ129" s="238">
        <f t="shared" si="242"/>
        <v>-1</v>
      </c>
      <c r="AK129" s="238">
        <f t="shared" si="242"/>
        <v>-1</v>
      </c>
      <c r="AL129" s="238">
        <f t="shared" si="242"/>
        <v>-1</v>
      </c>
      <c r="AM129" s="238">
        <f t="shared" si="242"/>
        <v>0</v>
      </c>
      <c r="AN129" s="238">
        <f t="shared" si="242"/>
        <v>-1</v>
      </c>
      <c r="AO129" s="238">
        <f t="shared" si="242"/>
        <v>-1</v>
      </c>
      <c r="AP129" s="252"/>
      <c r="AQ129" s="129">
        <f t="shared" ref="AQ129" si="243">O129-C129</f>
        <v>6</v>
      </c>
      <c r="AR129" s="72">
        <f t="shared" ref="AR129:AR133" si="244">P129-D129</f>
        <v>-184</v>
      </c>
      <c r="AS129" s="73">
        <f t="shared" ref="AS129:BC133" si="245">Q129-E129</f>
        <v>-838</v>
      </c>
      <c r="AT129" s="73">
        <f t="shared" si="245"/>
        <v>-1119</v>
      </c>
      <c r="AU129" s="73">
        <f t="shared" si="245"/>
        <v>-714</v>
      </c>
      <c r="AV129" s="73">
        <f t="shared" si="245"/>
        <v>-1174</v>
      </c>
      <c r="AW129" s="73">
        <f t="shared" si="245"/>
        <v>-1230</v>
      </c>
      <c r="AX129" s="73">
        <f t="shared" si="245"/>
        <v>-666</v>
      </c>
      <c r="AY129" s="73">
        <f t="shared" si="245"/>
        <v>-1</v>
      </c>
      <c r="AZ129" s="73">
        <f t="shared" si="245"/>
        <v>-1</v>
      </c>
      <c r="BA129" s="73">
        <f t="shared" si="245"/>
        <v>0</v>
      </c>
      <c r="BB129" s="73">
        <f t="shared" si="245"/>
        <v>-6</v>
      </c>
      <c r="BC129" s="73">
        <f t="shared" si="245"/>
        <v>-6</v>
      </c>
      <c r="BD129" s="127"/>
      <c r="BE129" s="71">
        <f>IF(ISERROR(GETPIVOTDATA("VALUE",'CSS WK pvt'!$J$2,"DT_FILE",BE$8,"COMMODITY",BE$6,"TRIM_CAT",TRIM(B129),"TRIM_LINE",A$128))=TRUE,0,GETPIVOTDATA("VALUE",'CSS WK pvt'!$J$2,"DT_FILE",BE$8,"COMMODITY",BE$6,"TRIM_CAT",TRIM(B129),"TRIM_LINE",A$128))</f>
        <v>0</v>
      </c>
    </row>
    <row r="130" spans="1:57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127">
        <v>0</v>
      </c>
      <c r="AC130" s="236">
        <f t="shared" ref="AC130:AC134" si="246">IF(ISERROR((O130-C130)/C130)=TRUE,0,(O130-C130)/C130)</f>
        <v>0</v>
      </c>
      <c r="AD130" s="237">
        <f t="shared" si="241"/>
        <v>-1</v>
      </c>
      <c r="AE130" s="238">
        <f t="shared" si="242"/>
        <v>-1</v>
      </c>
      <c r="AF130" s="238">
        <f t="shared" si="242"/>
        <v>-1</v>
      </c>
      <c r="AG130" s="238">
        <f t="shared" si="242"/>
        <v>-1</v>
      </c>
      <c r="AH130" s="238">
        <f t="shared" si="242"/>
        <v>-1</v>
      </c>
      <c r="AI130" s="238">
        <f t="shared" si="242"/>
        <v>-1</v>
      </c>
      <c r="AJ130" s="238">
        <f t="shared" si="242"/>
        <v>-1</v>
      </c>
      <c r="AK130" s="238">
        <f t="shared" si="242"/>
        <v>0</v>
      </c>
      <c r="AL130" s="238">
        <f t="shared" si="242"/>
        <v>0</v>
      </c>
      <c r="AM130" s="238">
        <f t="shared" si="242"/>
        <v>0</v>
      </c>
      <c r="AN130" s="238">
        <f t="shared" si="242"/>
        <v>-1</v>
      </c>
      <c r="AO130" s="238">
        <f t="shared" si="242"/>
        <v>-1</v>
      </c>
      <c r="AP130" s="252"/>
      <c r="AQ130" s="129">
        <f t="shared" si="162"/>
        <v>1</v>
      </c>
      <c r="AR130" s="72">
        <f t="shared" si="244"/>
        <v>-25</v>
      </c>
      <c r="AS130" s="73">
        <f t="shared" si="245"/>
        <v>-274</v>
      </c>
      <c r="AT130" s="73">
        <f t="shared" si="245"/>
        <v>-349</v>
      </c>
      <c r="AU130" s="73">
        <f t="shared" si="245"/>
        <v>-205</v>
      </c>
      <c r="AV130" s="73">
        <f t="shared" si="245"/>
        <v>-344</v>
      </c>
      <c r="AW130" s="73">
        <f t="shared" si="245"/>
        <v>-244</v>
      </c>
      <c r="AX130" s="73">
        <f t="shared" si="245"/>
        <v>-196</v>
      </c>
      <c r="AY130" s="73">
        <f t="shared" si="245"/>
        <v>0</v>
      </c>
      <c r="AZ130" s="73">
        <f t="shared" si="245"/>
        <v>0</v>
      </c>
      <c r="BA130" s="73">
        <f t="shared" si="245"/>
        <v>0</v>
      </c>
      <c r="BB130" s="73">
        <f t="shared" si="245"/>
        <v>-2</v>
      </c>
      <c r="BC130" s="73">
        <f t="shared" si="245"/>
        <v>-1</v>
      </c>
      <c r="BD130" s="127"/>
      <c r="BE130" s="71">
        <f>IF(ISERROR(GETPIVOTDATA("VALUE",'CSS WK pvt'!$J$2,"DT_FILE",BE$8,"COMMODITY",BE$6,"TRIM_CAT",TRIM(B130),"TRIM_LINE",A$128))=TRUE,0,GETPIVOTDATA("VALUE",'CSS WK pvt'!$J$2,"DT_FILE",BE$8,"COMMODITY",BE$6,"TRIM_CAT",TRIM(B130),"TRIM_LINE",A$128))</f>
        <v>0</v>
      </c>
    </row>
    <row r="131" spans="1:57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272">
        <v>3</v>
      </c>
      <c r="AB131" s="127">
        <v>2</v>
      </c>
      <c r="AC131" s="236">
        <f t="shared" si="246"/>
        <v>-0.8</v>
      </c>
      <c r="AD131" s="237">
        <f t="shared" si="241"/>
        <v>-1</v>
      </c>
      <c r="AE131" s="238">
        <f t="shared" si="242"/>
        <v>-1</v>
      </c>
      <c r="AF131" s="238">
        <f t="shared" si="242"/>
        <v>-1</v>
      </c>
      <c r="AG131" s="238">
        <f t="shared" si="242"/>
        <v>-1</v>
      </c>
      <c r="AH131" s="238">
        <f t="shared" si="242"/>
        <v>-1</v>
      </c>
      <c r="AI131" s="238">
        <f t="shared" si="242"/>
        <v>-0.89655172413793105</v>
      </c>
      <c r="AJ131" s="238">
        <f t="shared" si="242"/>
        <v>0.42857142857142855</v>
      </c>
      <c r="AK131" s="238">
        <f t="shared" si="242"/>
        <v>-0.85416666666666663</v>
      </c>
      <c r="AL131" s="238">
        <f t="shared" si="242"/>
        <v>-0.8214285714285714</v>
      </c>
      <c r="AM131" s="238">
        <f t="shared" si="242"/>
        <v>-0.77777777777777779</v>
      </c>
      <c r="AN131" s="238">
        <f t="shared" si="242"/>
        <v>-0.4</v>
      </c>
      <c r="AO131" s="238">
        <f t="shared" si="242"/>
        <v>-0.25</v>
      </c>
      <c r="AP131" s="252"/>
      <c r="AQ131" s="129">
        <f t="shared" si="162"/>
        <v>-16</v>
      </c>
      <c r="AR131" s="72">
        <f t="shared" si="244"/>
        <v>-47</v>
      </c>
      <c r="AS131" s="73">
        <f t="shared" si="245"/>
        <v>-25</v>
      </c>
      <c r="AT131" s="73">
        <f t="shared" si="245"/>
        <v>-36</v>
      </c>
      <c r="AU131" s="73">
        <f t="shared" si="245"/>
        <v>-23</v>
      </c>
      <c r="AV131" s="73">
        <f t="shared" si="245"/>
        <v>-29</v>
      </c>
      <c r="AW131" s="73">
        <f t="shared" si="245"/>
        <v>-26</v>
      </c>
      <c r="AX131" s="73">
        <f t="shared" si="245"/>
        <v>6</v>
      </c>
      <c r="AY131" s="73">
        <f t="shared" si="245"/>
        <v>-41</v>
      </c>
      <c r="AZ131" s="73">
        <f t="shared" si="245"/>
        <v>-23</v>
      </c>
      <c r="BA131" s="73">
        <f t="shared" si="245"/>
        <v>-14</v>
      </c>
      <c r="BB131" s="73">
        <f t="shared" si="245"/>
        <v>-6</v>
      </c>
      <c r="BC131" s="73">
        <f t="shared" si="245"/>
        <v>-1</v>
      </c>
      <c r="BD131" s="127"/>
      <c r="BE131" s="71">
        <f>IF(ISERROR(GETPIVOTDATA("VALUE",'CSS WK pvt'!$J$2,"DT_FILE",BE$8,"COMMODITY",BE$6,"TRIM_CAT",TRIM(B131),"TRIM_LINE",A$128))=TRUE,0,GETPIVOTDATA("VALUE",'CSS WK pvt'!$J$2,"DT_FILE",BE$8,"COMMODITY",BE$6,"TRIM_CAT",TRIM(B131),"TRIM_LINE",A$128))</f>
        <v>2</v>
      </c>
    </row>
    <row r="132" spans="1:57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272">
        <v>2</v>
      </c>
      <c r="AB132" s="127">
        <v>0</v>
      </c>
      <c r="AC132" s="236">
        <f t="shared" si="246"/>
        <v>2</v>
      </c>
      <c r="AD132" s="237">
        <f t="shared" si="241"/>
        <v>-1</v>
      </c>
      <c r="AE132" s="238">
        <f t="shared" si="242"/>
        <v>-1</v>
      </c>
      <c r="AF132" s="238">
        <f t="shared" si="242"/>
        <v>-1</v>
      </c>
      <c r="AG132" s="238">
        <f t="shared" si="242"/>
        <v>-1</v>
      </c>
      <c r="AH132" s="238">
        <f t="shared" si="242"/>
        <v>-1</v>
      </c>
      <c r="AI132" s="238">
        <f t="shared" si="242"/>
        <v>-1</v>
      </c>
      <c r="AJ132" s="238">
        <f t="shared" si="242"/>
        <v>-0.2</v>
      </c>
      <c r="AK132" s="238">
        <f t="shared" si="242"/>
        <v>-0.5</v>
      </c>
      <c r="AL132" s="238">
        <f t="shared" si="242"/>
        <v>-1</v>
      </c>
      <c r="AM132" s="238">
        <f t="shared" si="242"/>
        <v>1</v>
      </c>
      <c r="AN132" s="238">
        <f t="shared" si="242"/>
        <v>1</v>
      </c>
      <c r="AO132" s="238">
        <f t="shared" si="242"/>
        <v>-0.33333333333333331</v>
      </c>
      <c r="AP132" s="252"/>
      <c r="AQ132" s="129">
        <f t="shared" si="162"/>
        <v>2</v>
      </c>
      <c r="AR132" s="72">
        <f t="shared" si="244"/>
        <v>-5</v>
      </c>
      <c r="AS132" s="73">
        <f t="shared" si="245"/>
        <v>-3</v>
      </c>
      <c r="AT132" s="73">
        <f t="shared" si="245"/>
        <v>-4</v>
      </c>
      <c r="AU132" s="73">
        <f t="shared" si="245"/>
        <v>-4</v>
      </c>
      <c r="AV132" s="73">
        <f t="shared" si="245"/>
        <v>-4</v>
      </c>
      <c r="AW132" s="73">
        <f t="shared" si="245"/>
        <v>-2</v>
      </c>
      <c r="AX132" s="73">
        <f t="shared" si="245"/>
        <v>-1</v>
      </c>
      <c r="AY132" s="73">
        <f t="shared" si="245"/>
        <v>-1</v>
      </c>
      <c r="AZ132" s="73">
        <f t="shared" si="245"/>
        <v>-2</v>
      </c>
      <c r="BA132" s="73">
        <f t="shared" si="245"/>
        <v>1</v>
      </c>
      <c r="BB132" s="73">
        <f t="shared" si="245"/>
        <v>2</v>
      </c>
      <c r="BC132" s="73">
        <f t="shared" si="245"/>
        <v>-1</v>
      </c>
      <c r="BD132" s="127"/>
      <c r="BE132" s="71">
        <f>IF(ISERROR(GETPIVOTDATA("VALUE",'CSS WK pvt'!$J$2,"DT_FILE",BE$8,"COMMODITY",BE$6,"TRIM_CAT",TRIM(B132),"TRIM_LINE",A$128))=TRUE,0,GETPIVOTDATA("VALUE",'CSS WK pvt'!$J$2,"DT_FILE",BE$8,"COMMODITY",BE$6,"TRIM_CAT",TRIM(B132),"TRIM_LINE",A$128))</f>
        <v>0</v>
      </c>
    </row>
    <row r="133" spans="1:57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127">
        <v>0</v>
      </c>
      <c r="AC133" s="236">
        <f t="shared" si="246"/>
        <v>0</v>
      </c>
      <c r="AD133" s="237">
        <f t="shared" si="241"/>
        <v>0</v>
      </c>
      <c r="AE133" s="238">
        <f t="shared" si="242"/>
        <v>0</v>
      </c>
      <c r="AF133" s="238">
        <f t="shared" si="242"/>
        <v>0</v>
      </c>
      <c r="AG133" s="238">
        <f t="shared" si="242"/>
        <v>0</v>
      </c>
      <c r="AH133" s="238">
        <f t="shared" si="242"/>
        <v>0</v>
      </c>
      <c r="AI133" s="238">
        <f t="shared" si="242"/>
        <v>0</v>
      </c>
      <c r="AJ133" s="238">
        <f t="shared" si="242"/>
        <v>0</v>
      </c>
      <c r="AK133" s="238">
        <f t="shared" si="242"/>
        <v>0</v>
      </c>
      <c r="AL133" s="238">
        <f t="shared" si="242"/>
        <v>0</v>
      </c>
      <c r="AM133" s="238">
        <f t="shared" si="242"/>
        <v>0</v>
      </c>
      <c r="AN133" s="238">
        <f t="shared" si="242"/>
        <v>0</v>
      </c>
      <c r="AO133" s="238">
        <f t="shared" si="242"/>
        <v>0</v>
      </c>
      <c r="AP133" s="252"/>
      <c r="AQ133" s="129">
        <f t="shared" si="162"/>
        <v>0</v>
      </c>
      <c r="AR133" s="72">
        <f t="shared" si="244"/>
        <v>0</v>
      </c>
      <c r="AS133" s="73">
        <f t="shared" si="245"/>
        <v>0</v>
      </c>
      <c r="AT133" s="73">
        <f t="shared" si="245"/>
        <v>0</v>
      </c>
      <c r="AU133" s="73">
        <f t="shared" si="245"/>
        <v>0</v>
      </c>
      <c r="AV133" s="73">
        <f t="shared" si="245"/>
        <v>0</v>
      </c>
      <c r="AW133" s="73">
        <f t="shared" si="245"/>
        <v>0</v>
      </c>
      <c r="AX133" s="73">
        <f t="shared" si="245"/>
        <v>0</v>
      </c>
      <c r="AY133" s="73">
        <f t="shared" si="245"/>
        <v>0</v>
      </c>
      <c r="AZ133" s="73">
        <f t="shared" si="245"/>
        <v>0</v>
      </c>
      <c r="BA133" s="73">
        <f t="shared" si="245"/>
        <v>0</v>
      </c>
      <c r="BB133" s="73">
        <f t="shared" si="245"/>
        <v>0</v>
      </c>
      <c r="BC133" s="73">
        <f t="shared" si="245"/>
        <v>0</v>
      </c>
      <c r="BD133" s="127"/>
      <c r="BE133" s="71">
        <f>IF(ISERROR(GETPIVOTDATA("VALUE",'CSS WK pvt'!$J$2,"DT_FILE",BE$8,"COMMODITY",BE$6,"TRIM_CAT",TRIM(B133),"TRIM_LINE",A$128))=TRUE,0,GETPIVOTDATA("VALUE",'CSS WK pvt'!$J$2,"DT_FILE",BE$8,"COMMODITY",BE$6,"TRIM_CAT",TRIM(B133),"TRIM_LINE",A$128))</f>
        <v>0</v>
      </c>
    </row>
    <row r="134" spans="1:57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S141" si="247">SUM(D129:D133)</f>
        <v>261</v>
      </c>
      <c r="E134" s="136">
        <f t="shared" si="247"/>
        <v>1140</v>
      </c>
      <c r="F134" s="136">
        <f t="shared" si="247"/>
        <v>1508</v>
      </c>
      <c r="G134" s="136">
        <f t="shared" si="247"/>
        <v>946</v>
      </c>
      <c r="H134" s="137">
        <f t="shared" si="247"/>
        <v>1551</v>
      </c>
      <c r="I134" s="136">
        <f t="shared" si="247"/>
        <v>1505</v>
      </c>
      <c r="J134" s="137">
        <f t="shared" si="247"/>
        <v>881</v>
      </c>
      <c r="K134" s="136">
        <f t="shared" si="247"/>
        <v>51</v>
      </c>
      <c r="L134" s="137">
        <f t="shared" si="247"/>
        <v>31</v>
      </c>
      <c r="M134" s="137">
        <f t="shared" si="247"/>
        <v>19</v>
      </c>
      <c r="N134" s="138">
        <f t="shared" si="247"/>
        <v>25</v>
      </c>
      <c r="O134" s="135">
        <f t="shared" si="24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48">SUM(U129:U133)</f>
        <v>3</v>
      </c>
      <c r="V134" s="273">
        <f t="shared" si="248"/>
        <v>24</v>
      </c>
      <c r="W134" s="273">
        <f t="shared" si="248"/>
        <v>8</v>
      </c>
      <c r="X134" s="273">
        <v>5</v>
      </c>
      <c r="Y134" s="273">
        <v>6</v>
      </c>
      <c r="Z134" s="273">
        <v>13</v>
      </c>
      <c r="AA134" s="273">
        <v>5</v>
      </c>
      <c r="AB134" s="138">
        <v>2</v>
      </c>
      <c r="AC134" s="240">
        <f t="shared" si="246"/>
        <v>-0.33333333333333331</v>
      </c>
      <c r="AD134" s="241">
        <f t="shared" si="241"/>
        <v>-1</v>
      </c>
      <c r="AE134" s="242">
        <f t="shared" si="242"/>
        <v>-1</v>
      </c>
      <c r="AF134" s="242">
        <f t="shared" si="242"/>
        <v>-1</v>
      </c>
      <c r="AG134" s="242">
        <f t="shared" si="242"/>
        <v>-1</v>
      </c>
      <c r="AH134" s="242">
        <f t="shared" si="242"/>
        <v>-1</v>
      </c>
      <c r="AI134" s="242">
        <f t="shared" si="242"/>
        <v>-0.99800664451827248</v>
      </c>
      <c r="AJ134" s="242">
        <f t="shared" si="242"/>
        <v>-0.97275822928490352</v>
      </c>
      <c r="AK134" s="242">
        <f t="shared" si="242"/>
        <v>-0.84313725490196079</v>
      </c>
      <c r="AL134" s="242">
        <f t="shared" si="242"/>
        <v>-0.83870967741935487</v>
      </c>
      <c r="AM134" s="242">
        <f t="shared" si="242"/>
        <v>-0.68421052631578949</v>
      </c>
      <c r="AN134" s="242">
        <f t="shared" si="242"/>
        <v>-0.48</v>
      </c>
      <c r="AO134" s="242">
        <f t="shared" si="242"/>
        <v>-0.6428571428571429</v>
      </c>
      <c r="AP134" s="253"/>
      <c r="AQ134" s="135">
        <f t="shared" si="247"/>
        <v>-7</v>
      </c>
      <c r="AR134" s="137">
        <f t="shared" si="247"/>
        <v>-261</v>
      </c>
      <c r="AS134" s="136">
        <f t="shared" si="247"/>
        <v>-1140</v>
      </c>
      <c r="AT134" s="136">
        <f t="shared" ref="AT134:AU134" si="249">SUM(AT129:AT133)</f>
        <v>-1508</v>
      </c>
      <c r="AU134" s="136">
        <f t="shared" si="249"/>
        <v>-946</v>
      </c>
      <c r="AV134" s="136">
        <f t="shared" ref="AV134:AW134" si="250">SUM(AV129:AV133)</f>
        <v>-1551</v>
      </c>
      <c r="AW134" s="136">
        <f t="shared" si="250"/>
        <v>-1502</v>
      </c>
      <c r="AX134" s="136">
        <f t="shared" ref="AX134:AY134" si="251">SUM(AX129:AX133)</f>
        <v>-857</v>
      </c>
      <c r="AY134" s="136">
        <f t="shared" si="251"/>
        <v>-43</v>
      </c>
      <c r="AZ134" s="136">
        <f t="shared" ref="AZ134:BA134" si="252">SUM(AZ129:AZ133)</f>
        <v>-26</v>
      </c>
      <c r="BA134" s="136">
        <f t="shared" si="252"/>
        <v>-13</v>
      </c>
      <c r="BB134" s="136">
        <f t="shared" ref="BB134:BC134" si="253">SUM(BB129:BB133)</f>
        <v>-12</v>
      </c>
      <c r="BC134" s="136">
        <f t="shared" si="253"/>
        <v>-9</v>
      </c>
      <c r="BD134" s="138"/>
      <c r="BE134" s="97">
        <f t="shared" ref="BE134" si="254">SUM(BE129:BE133)</f>
        <v>2</v>
      </c>
    </row>
    <row r="135" spans="1:57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101"/>
      <c r="AC135" s="244"/>
      <c r="AD135" s="245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7"/>
      <c r="AQ135" s="102"/>
      <c r="AR135" s="103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  <c r="BE135" s="102"/>
    </row>
    <row r="136" spans="1:57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272">
        <v>6564</v>
      </c>
      <c r="AB136" s="127">
        <v>6784</v>
      </c>
      <c r="AC136" s="236">
        <f>IF(ISERROR((O136-C136)/C136)=TRUE,0,(O136-C136)/C136)</f>
        <v>-4.6127700898276284E-3</v>
      </c>
      <c r="AD136" s="237">
        <f t="shared" ref="AD136:AD141" si="255">IF(ISERROR((P136-D136)/D136)=TRUE,0,(P136-D136)/D136)</f>
        <v>-0.36084583901773531</v>
      </c>
      <c r="AE136" s="238">
        <f t="shared" ref="AE136:AO141" si="256">IF(ISERROR((Q136-E136)/E136)=TRUE,0,(Q136-E136)/E136)</f>
        <v>-0.51272015655577297</v>
      </c>
      <c r="AF136" s="238">
        <f t="shared" si="256"/>
        <v>-0.49688704417432555</v>
      </c>
      <c r="AG136" s="238">
        <f t="shared" si="256"/>
        <v>-0.43611654483681661</v>
      </c>
      <c r="AH136" s="238">
        <f t="shared" si="256"/>
        <v>-0.46800041897978423</v>
      </c>
      <c r="AI136" s="238">
        <f t="shared" si="256"/>
        <v>-0.48161209068010075</v>
      </c>
      <c r="AJ136" s="238">
        <f t="shared" si="256"/>
        <v>-0.34796207604339752</v>
      </c>
      <c r="AK136" s="238">
        <f t="shared" si="256"/>
        <v>-0.22470284237726099</v>
      </c>
      <c r="AL136" s="238">
        <f t="shared" si="256"/>
        <v>-0.23042217209152432</v>
      </c>
      <c r="AM136" s="238">
        <f t="shared" si="256"/>
        <v>-0.2181879877841873</v>
      </c>
      <c r="AN136" s="238">
        <f t="shared" si="256"/>
        <v>-0.26631276266312764</v>
      </c>
      <c r="AO136" s="238">
        <f t="shared" si="256"/>
        <v>-0.19951219512195123</v>
      </c>
      <c r="AP136" s="252"/>
      <c r="AQ136" s="129">
        <f t="shared" ref="AQ136" si="257">O136-C136</f>
        <v>-38</v>
      </c>
      <c r="AR136" s="72">
        <f t="shared" ref="AR136:AR140" si="258">P136-D136</f>
        <v>-3174</v>
      </c>
      <c r="AS136" s="73">
        <f t="shared" ref="AS136:BC140" si="259">Q136-E136</f>
        <v>-4978</v>
      </c>
      <c r="AT136" s="73">
        <f t="shared" si="259"/>
        <v>-5028</v>
      </c>
      <c r="AU136" s="73">
        <f t="shared" si="259"/>
        <v>-4236</v>
      </c>
      <c r="AV136" s="73">
        <f t="shared" si="259"/>
        <v>-4468</v>
      </c>
      <c r="AW136" s="73">
        <f t="shared" si="259"/>
        <v>-4780</v>
      </c>
      <c r="AX136" s="73">
        <f t="shared" si="259"/>
        <v>-3560</v>
      </c>
      <c r="AY136" s="73">
        <f t="shared" si="259"/>
        <v>-2174</v>
      </c>
      <c r="AZ136" s="73">
        <f t="shared" si="259"/>
        <v>-2145</v>
      </c>
      <c r="BA136" s="73">
        <f t="shared" si="259"/>
        <v>-1929</v>
      </c>
      <c r="BB136" s="73">
        <f t="shared" si="259"/>
        <v>-2408</v>
      </c>
      <c r="BC136" s="73">
        <f t="shared" si="259"/>
        <v>-1636</v>
      </c>
      <c r="BD136" s="127"/>
      <c r="BE136" s="71">
        <f>IF(ISERROR(GETPIVOTDATA("VALUE",'CSS WK pvt'!$J$2,"DT_FILE",BE$8,"COMMODITY",BE$6,"TRIM_CAT",TRIM(B136),"TRIM_LINE",A135))=TRUE,0,GETPIVOTDATA("VALUE",'CSS WK pvt'!$J$2,"DT_FILE",BE$8,"COMMODITY",BE$6,"TRIM_CAT",TRIM(B136),"TRIM_LINE",A135))</f>
        <v>6784</v>
      </c>
    </row>
    <row r="137" spans="1:57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272">
        <v>1611</v>
      </c>
      <c r="AB137" s="127">
        <v>1630</v>
      </c>
      <c r="AC137" s="236">
        <f t="shared" ref="AC137:AC141" si="260">IF(ISERROR((O137-C137)/C137)=TRUE,0,(O137-C137)/C137)</f>
        <v>-0.19410876132930513</v>
      </c>
      <c r="AD137" s="237">
        <f t="shared" si="255"/>
        <v>-0.39657683903860158</v>
      </c>
      <c r="AE137" s="238">
        <f t="shared" si="256"/>
        <v>-0.5328275459585643</v>
      </c>
      <c r="AF137" s="238">
        <f t="shared" si="256"/>
        <v>-0.54069922604750464</v>
      </c>
      <c r="AG137" s="238">
        <f t="shared" si="256"/>
        <v>-0.50763143018654611</v>
      </c>
      <c r="AH137" s="238">
        <f t="shared" si="256"/>
        <v>-0.5727144866385373</v>
      </c>
      <c r="AI137" s="238">
        <f t="shared" si="256"/>
        <v>-0.57360265633646934</v>
      </c>
      <c r="AJ137" s="238">
        <f t="shared" si="256"/>
        <v>-0.55997833739507175</v>
      </c>
      <c r="AK137" s="238">
        <f t="shared" si="256"/>
        <v>-0.50162481536189074</v>
      </c>
      <c r="AL137" s="238">
        <f t="shared" si="256"/>
        <v>-0.50935483870967746</v>
      </c>
      <c r="AM137" s="238">
        <f t="shared" si="256"/>
        <v>-0.40630867442733759</v>
      </c>
      <c r="AN137" s="238">
        <f t="shared" si="256"/>
        <v>-0.33906119027661358</v>
      </c>
      <c r="AO137" s="238">
        <f t="shared" si="256"/>
        <v>-0.24507966260543579</v>
      </c>
      <c r="AP137" s="252"/>
      <c r="AQ137" s="129">
        <f t="shared" si="162"/>
        <v>-514</v>
      </c>
      <c r="AR137" s="72">
        <f t="shared" si="258"/>
        <v>-1089</v>
      </c>
      <c r="AS137" s="73">
        <f t="shared" si="259"/>
        <v>-1826</v>
      </c>
      <c r="AT137" s="73">
        <f t="shared" si="259"/>
        <v>-2026</v>
      </c>
      <c r="AU137" s="73">
        <f t="shared" si="259"/>
        <v>-1796</v>
      </c>
      <c r="AV137" s="73">
        <f t="shared" si="259"/>
        <v>-2036</v>
      </c>
      <c r="AW137" s="73">
        <f t="shared" si="259"/>
        <v>-2073</v>
      </c>
      <c r="AX137" s="73">
        <f t="shared" si="259"/>
        <v>-2068</v>
      </c>
      <c r="AY137" s="73">
        <f t="shared" si="259"/>
        <v>-1698</v>
      </c>
      <c r="AZ137" s="73">
        <f t="shared" si="259"/>
        <v>-1579</v>
      </c>
      <c r="BA137" s="73">
        <f t="shared" si="259"/>
        <v>-1082</v>
      </c>
      <c r="BB137" s="73">
        <f t="shared" si="259"/>
        <v>-809</v>
      </c>
      <c r="BC137" s="73">
        <f t="shared" si="259"/>
        <v>-523</v>
      </c>
      <c r="BD137" s="127"/>
      <c r="BE137" s="71">
        <f>IF(ISERROR(GETPIVOTDATA("VALUE",'CSS WK pvt'!$J$2,"DT_FILE",BE$8,"COMMODITY",BE$6,"TRIM_CAT",TRIM(B137),"TRIM_LINE",A135))=TRUE,0,GETPIVOTDATA("VALUE",'CSS WK pvt'!$J$2,"DT_FILE",BE$8,"COMMODITY",BE$6,"TRIM_CAT",TRIM(B137),"TRIM_LINE",A135))</f>
        <v>1630</v>
      </c>
    </row>
    <row r="138" spans="1:57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272">
        <v>430</v>
      </c>
      <c r="AB138" s="127">
        <v>410</v>
      </c>
      <c r="AC138" s="236">
        <f t="shared" si="260"/>
        <v>8.8235294117647065E-2</v>
      </c>
      <c r="AD138" s="237">
        <f t="shared" si="255"/>
        <v>-0.34567901234567899</v>
      </c>
      <c r="AE138" s="238">
        <f t="shared" si="256"/>
        <v>-7.1428571428571425E-2</v>
      </c>
      <c r="AF138" s="238">
        <f t="shared" si="256"/>
        <v>0.40340909090909088</v>
      </c>
      <c r="AG138" s="238">
        <f t="shared" si="256"/>
        <v>0.74853801169590639</v>
      </c>
      <c r="AH138" s="238">
        <f t="shared" si="256"/>
        <v>0.89534883720930236</v>
      </c>
      <c r="AI138" s="238">
        <f t="shared" si="256"/>
        <v>1.703448275862069</v>
      </c>
      <c r="AJ138" s="238">
        <f t="shared" si="256"/>
        <v>2.1708860759493671</v>
      </c>
      <c r="AK138" s="238">
        <f t="shared" si="256"/>
        <v>1.4946808510638299</v>
      </c>
      <c r="AL138" s="238">
        <f t="shared" si="256"/>
        <v>1.1229946524064172</v>
      </c>
      <c r="AM138" s="238">
        <f t="shared" si="256"/>
        <v>1.2388059701492538</v>
      </c>
      <c r="AN138" s="238">
        <f t="shared" si="256"/>
        <v>1.3743016759776536</v>
      </c>
      <c r="AO138" s="238">
        <f t="shared" si="256"/>
        <v>1.9054054054054055</v>
      </c>
      <c r="AP138" s="252"/>
      <c r="AQ138" s="129">
        <f t="shared" si="162"/>
        <v>12</v>
      </c>
      <c r="AR138" s="72">
        <f t="shared" si="258"/>
        <v>-56</v>
      </c>
      <c r="AS138" s="73">
        <f t="shared" si="259"/>
        <v>-13</v>
      </c>
      <c r="AT138" s="73">
        <f t="shared" si="259"/>
        <v>71</v>
      </c>
      <c r="AU138" s="73">
        <f t="shared" si="259"/>
        <v>128</v>
      </c>
      <c r="AV138" s="73">
        <f t="shared" si="259"/>
        <v>154</v>
      </c>
      <c r="AW138" s="73">
        <f t="shared" si="259"/>
        <v>247</v>
      </c>
      <c r="AX138" s="73">
        <f t="shared" si="259"/>
        <v>343</v>
      </c>
      <c r="AY138" s="73">
        <f t="shared" si="259"/>
        <v>281</v>
      </c>
      <c r="AZ138" s="73">
        <f t="shared" si="259"/>
        <v>210</v>
      </c>
      <c r="BA138" s="73">
        <f t="shared" si="259"/>
        <v>249</v>
      </c>
      <c r="BB138" s="73">
        <f t="shared" si="259"/>
        <v>246</v>
      </c>
      <c r="BC138" s="73">
        <f t="shared" si="259"/>
        <v>282</v>
      </c>
      <c r="BD138" s="127"/>
      <c r="BE138" s="71">
        <f>IF(ISERROR(GETPIVOTDATA("VALUE",'CSS WK pvt'!$J$2,"DT_FILE",BE$8,"COMMODITY",BE$6,"TRIM_CAT",TRIM(B138),"TRIM_LINE",A135))=TRUE,0,GETPIVOTDATA("VALUE",'CSS WK pvt'!$J$2,"DT_FILE",BE$8,"COMMODITY",BE$6,"TRIM_CAT",TRIM(B138),"TRIM_LINE",A135))</f>
        <v>410</v>
      </c>
    </row>
    <row r="139" spans="1:57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272">
        <v>89</v>
      </c>
      <c r="AB139" s="127">
        <v>87</v>
      </c>
      <c r="AC139" s="236">
        <f t="shared" si="260"/>
        <v>-0.33333333333333331</v>
      </c>
      <c r="AD139" s="237">
        <f t="shared" si="255"/>
        <v>-0.43333333333333335</v>
      </c>
      <c r="AE139" s="238">
        <f t="shared" si="256"/>
        <v>0.17142857142857143</v>
      </c>
      <c r="AF139" s="238">
        <f t="shared" si="256"/>
        <v>9.7560975609756101E-2</v>
      </c>
      <c r="AG139" s="238">
        <f t="shared" si="256"/>
        <v>0.67567567567567566</v>
      </c>
      <c r="AH139" s="238">
        <f t="shared" si="256"/>
        <v>1.5294117647058822</v>
      </c>
      <c r="AI139" s="238">
        <f t="shared" si="256"/>
        <v>3.4090909090909092</v>
      </c>
      <c r="AJ139" s="238">
        <f t="shared" si="256"/>
        <v>4.208333333333333</v>
      </c>
      <c r="AK139" s="238">
        <f t="shared" si="256"/>
        <v>3.5384615384615383</v>
      </c>
      <c r="AL139" s="238">
        <f t="shared" si="256"/>
        <v>2.3448275862068964</v>
      </c>
      <c r="AM139" s="238">
        <f t="shared" si="256"/>
        <v>2.1818181818181817</v>
      </c>
      <c r="AN139" s="238">
        <f t="shared" si="256"/>
        <v>2.6428571428571428</v>
      </c>
      <c r="AO139" s="238">
        <f t="shared" si="256"/>
        <v>3.9444444444444446</v>
      </c>
      <c r="AP139" s="252"/>
      <c r="AQ139" s="129">
        <f t="shared" si="162"/>
        <v>-9</v>
      </c>
      <c r="AR139" s="72">
        <f t="shared" si="258"/>
        <v>-13</v>
      </c>
      <c r="AS139" s="73">
        <f t="shared" si="259"/>
        <v>6</v>
      </c>
      <c r="AT139" s="73">
        <f t="shared" si="259"/>
        <v>4</v>
      </c>
      <c r="AU139" s="73">
        <f t="shared" si="259"/>
        <v>25</v>
      </c>
      <c r="AV139" s="73">
        <f t="shared" si="259"/>
        <v>52</v>
      </c>
      <c r="AW139" s="73">
        <f t="shared" si="259"/>
        <v>75</v>
      </c>
      <c r="AX139" s="73">
        <f t="shared" si="259"/>
        <v>101</v>
      </c>
      <c r="AY139" s="73">
        <f t="shared" si="259"/>
        <v>92</v>
      </c>
      <c r="AZ139" s="73">
        <f t="shared" si="259"/>
        <v>68</v>
      </c>
      <c r="BA139" s="73">
        <f t="shared" si="259"/>
        <v>72</v>
      </c>
      <c r="BB139" s="73">
        <f t="shared" si="259"/>
        <v>74</v>
      </c>
      <c r="BC139" s="73">
        <f t="shared" si="259"/>
        <v>71</v>
      </c>
      <c r="BD139" s="127"/>
      <c r="BE139" s="71">
        <f>IF(ISERROR(GETPIVOTDATA("VALUE",'CSS WK pvt'!$J$2,"DT_FILE",BE$8,"COMMODITY",BE$6,"TRIM_CAT",TRIM(B139),"TRIM_LINE",A135))=TRUE,0,GETPIVOTDATA("VALUE",'CSS WK pvt'!$J$2,"DT_FILE",BE$8,"COMMODITY",BE$6,"TRIM_CAT",TRIM(B139),"TRIM_LINE",A135))</f>
        <v>87</v>
      </c>
    </row>
    <row r="140" spans="1:57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272">
        <v>3</v>
      </c>
      <c r="AB140" s="127">
        <v>2</v>
      </c>
      <c r="AC140" s="236">
        <f t="shared" si="260"/>
        <v>-1</v>
      </c>
      <c r="AD140" s="237">
        <f t="shared" si="255"/>
        <v>-0.66666666666666663</v>
      </c>
      <c r="AE140" s="238">
        <f t="shared" si="256"/>
        <v>-0.66666666666666663</v>
      </c>
      <c r="AF140" s="238">
        <f t="shared" si="256"/>
        <v>-0.33333333333333331</v>
      </c>
      <c r="AG140" s="238">
        <f t="shared" si="256"/>
        <v>3</v>
      </c>
      <c r="AH140" s="238">
        <f t="shared" si="256"/>
        <v>4</v>
      </c>
      <c r="AI140" s="238">
        <f t="shared" si="256"/>
        <v>4</v>
      </c>
      <c r="AJ140" s="238">
        <f t="shared" si="256"/>
        <v>3</v>
      </c>
      <c r="AK140" s="238">
        <f t="shared" si="256"/>
        <v>0</v>
      </c>
      <c r="AL140" s="238">
        <f t="shared" si="256"/>
        <v>0</v>
      </c>
      <c r="AM140" s="238">
        <f t="shared" si="256"/>
        <v>0</v>
      </c>
      <c r="AN140" s="238">
        <f t="shared" si="256"/>
        <v>0</v>
      </c>
      <c r="AO140" s="238">
        <f t="shared" si="256"/>
        <v>0</v>
      </c>
      <c r="AP140" s="252"/>
      <c r="AQ140" s="129">
        <f t="shared" si="162"/>
        <v>-3</v>
      </c>
      <c r="AR140" s="72">
        <f t="shared" si="258"/>
        <v>-2</v>
      </c>
      <c r="AS140" s="73">
        <f t="shared" si="259"/>
        <v>-2</v>
      </c>
      <c r="AT140" s="73">
        <f t="shared" si="259"/>
        <v>-1</v>
      </c>
      <c r="AU140" s="73">
        <f t="shared" si="259"/>
        <v>3</v>
      </c>
      <c r="AV140" s="73">
        <f t="shared" si="259"/>
        <v>4</v>
      </c>
      <c r="AW140" s="73">
        <f t="shared" si="259"/>
        <v>4</v>
      </c>
      <c r="AX140" s="73">
        <f t="shared" si="259"/>
        <v>3</v>
      </c>
      <c r="AY140" s="73">
        <f t="shared" si="259"/>
        <v>5</v>
      </c>
      <c r="AZ140" s="73">
        <f t="shared" si="259"/>
        <v>3</v>
      </c>
      <c r="BA140" s="73">
        <f t="shared" si="259"/>
        <v>3</v>
      </c>
      <c r="BB140" s="73">
        <f t="shared" si="259"/>
        <v>3</v>
      </c>
      <c r="BC140" s="73">
        <f t="shared" si="259"/>
        <v>3</v>
      </c>
      <c r="BD140" s="127"/>
      <c r="BE140" s="71">
        <f>IF(ISERROR(GETPIVOTDATA("VALUE",'CSS WK pvt'!$J$2,"DT_FILE",BE$8,"COMMODITY",BE$6,"TRIM_CAT",TRIM(B140),"TRIM_LINE",A135))=TRUE,0,GETPIVOTDATA("VALUE",'CSS WK pvt'!$J$2,"DT_FILE",BE$8,"COMMODITY",BE$6,"TRIM_CAT",TRIM(B140),"TRIM_LINE",A135))</f>
        <v>2</v>
      </c>
    </row>
    <row r="141" spans="1:57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E141" si="261">SUM(D136:D140)</f>
        <v>11737</v>
      </c>
      <c r="E141" s="132">
        <f t="shared" si="261"/>
        <v>13356</v>
      </c>
      <c r="F141" s="132">
        <f t="shared" si="261"/>
        <v>14086</v>
      </c>
      <c r="G141" s="132">
        <f t="shared" si="261"/>
        <v>13460</v>
      </c>
      <c r="H141" s="133">
        <f t="shared" si="261"/>
        <v>13309</v>
      </c>
      <c r="I141" s="132">
        <f t="shared" si="261"/>
        <v>13707</v>
      </c>
      <c r="J141" s="133">
        <f t="shared" si="261"/>
        <v>14107</v>
      </c>
      <c r="K141" s="132">
        <f t="shared" si="261"/>
        <v>13274</v>
      </c>
      <c r="L141" s="133">
        <f t="shared" si="261"/>
        <v>12625</v>
      </c>
      <c r="M141" s="133">
        <f t="shared" si="261"/>
        <v>11738</v>
      </c>
      <c r="N141" s="134">
        <f t="shared" si="261"/>
        <v>11635</v>
      </c>
      <c r="O141" s="131">
        <f t="shared" si="261"/>
        <v>10500</v>
      </c>
      <c r="P141" s="133">
        <f t="shared" si="261"/>
        <v>7403</v>
      </c>
      <c r="Q141" s="132">
        <f t="shared" si="261"/>
        <v>6543</v>
      </c>
      <c r="R141" s="133">
        <f t="shared" si="261"/>
        <v>7106</v>
      </c>
      <c r="S141" s="132">
        <f t="shared" si="261"/>
        <v>7584</v>
      </c>
      <c r="T141" s="133">
        <f t="shared" si="261"/>
        <v>7015</v>
      </c>
      <c r="U141" s="274">
        <f t="shared" si="261"/>
        <v>7180</v>
      </c>
      <c r="V141" s="274">
        <f t="shared" si="261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274">
        <v>8697</v>
      </c>
      <c r="AB141" s="134">
        <v>8913</v>
      </c>
      <c r="AC141" s="254">
        <f t="shared" si="260"/>
        <v>-4.9945711183496201E-2</v>
      </c>
      <c r="AD141" s="254">
        <f t="shared" si="255"/>
        <v>-0.36925960637300842</v>
      </c>
      <c r="AE141" s="254">
        <f t="shared" si="256"/>
        <v>-0.51010781671159033</v>
      </c>
      <c r="AF141" s="254">
        <f t="shared" si="256"/>
        <v>-0.49552747408774672</v>
      </c>
      <c r="AG141" s="254">
        <f t="shared" si="256"/>
        <v>-0.43655274888558693</v>
      </c>
      <c r="AH141" s="254">
        <f t="shared" si="256"/>
        <v>-0.4729130663460816</v>
      </c>
      <c r="AI141" s="254">
        <f t="shared" si="256"/>
        <v>-0.47618005398701391</v>
      </c>
      <c r="AJ141" s="254">
        <f t="shared" si="256"/>
        <v>-0.36726447862763167</v>
      </c>
      <c r="AK141" s="254">
        <f t="shared" si="256"/>
        <v>-0.26322133494048516</v>
      </c>
      <c r="AL141" s="254">
        <f t="shared" si="256"/>
        <v>-0.27271287128712873</v>
      </c>
      <c r="AM141" s="254">
        <f t="shared" si="256"/>
        <v>-0.228914636224229</v>
      </c>
      <c r="AN141" s="254">
        <f t="shared" si="256"/>
        <v>-0.24873227331327891</v>
      </c>
      <c r="AO141" s="254">
        <f t="shared" si="256"/>
        <v>-0.17171428571428571</v>
      </c>
      <c r="AP141" s="255"/>
      <c r="AQ141" s="131">
        <f t="shared" si="247"/>
        <v>-552</v>
      </c>
      <c r="AR141" s="133">
        <f t="shared" si="261"/>
        <v>-4334</v>
      </c>
      <c r="AS141" s="132">
        <f t="shared" si="261"/>
        <v>-6813</v>
      </c>
      <c r="AT141" s="132">
        <f t="shared" si="261"/>
        <v>-6980</v>
      </c>
      <c r="AU141" s="132">
        <f t="shared" ref="AU141:AV141" si="262">SUM(AU136:AU140)</f>
        <v>-5876</v>
      </c>
      <c r="AV141" s="132">
        <f t="shared" si="262"/>
        <v>-6294</v>
      </c>
      <c r="AW141" s="132">
        <f t="shared" ref="AW141:AX141" si="263">SUM(AW136:AW140)</f>
        <v>-6527</v>
      </c>
      <c r="AX141" s="132">
        <f t="shared" si="263"/>
        <v>-5181</v>
      </c>
      <c r="AY141" s="132">
        <f t="shared" ref="AY141:AZ141" si="264">SUM(AY136:AY140)</f>
        <v>-3494</v>
      </c>
      <c r="AZ141" s="132">
        <f t="shared" si="264"/>
        <v>-3443</v>
      </c>
      <c r="BA141" s="132">
        <f t="shared" ref="BA141:BB141" si="265">SUM(BA136:BA140)</f>
        <v>-2687</v>
      </c>
      <c r="BB141" s="132">
        <f t="shared" si="265"/>
        <v>-2894</v>
      </c>
      <c r="BC141" s="132">
        <f t="shared" ref="BC141" si="266">SUM(BC136:BC140)</f>
        <v>-1803</v>
      </c>
      <c r="BD141" s="134"/>
      <c r="BE141" s="131">
        <f t="shared" si="261"/>
        <v>8913</v>
      </c>
    </row>
    <row r="142" spans="1:57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108"/>
      <c r="AC142" s="232"/>
      <c r="AD142" s="233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5"/>
      <c r="AQ142" s="109"/>
      <c r="AR142" s="110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2"/>
      <c r="BE142" s="109"/>
    </row>
    <row r="143" spans="1:57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287">
        <v>35478218</v>
      </c>
      <c r="AB143" s="115">
        <v>31579353</v>
      </c>
      <c r="AC143" s="236">
        <f>IF(ISERROR((O143-C143)/C143)=TRUE,0,(O143-C143)/C143)</f>
        <v>2.4757769505999689E-2</v>
      </c>
      <c r="AD143" s="237">
        <f t="shared" ref="AD143:AD148" si="267">IF(ISERROR((P143-D143)/D143)=TRUE,0,(P143-D143)/D143)</f>
        <v>0.19965691715384098</v>
      </c>
      <c r="AE143" s="238">
        <f t="shared" ref="AE143:AO148" si="268">IF(ISERROR((Q143-E143)/E143)=TRUE,0,(Q143-E143)/E143)</f>
        <v>0.26662426052053101</v>
      </c>
      <c r="AF143" s="238">
        <f t="shared" si="268"/>
        <v>8.1759055010775211E-2</v>
      </c>
      <c r="AG143" s="238">
        <f t="shared" si="268"/>
        <v>0.41882986522603805</v>
      </c>
      <c r="AH143" s="238">
        <f t="shared" si="268"/>
        <v>0.3009593476614556</v>
      </c>
      <c r="AI143" s="238">
        <f t="shared" si="268"/>
        <v>0.13685519508777041</v>
      </c>
      <c r="AJ143" s="238">
        <f t="shared" si="268"/>
        <v>0.1667098041975254</v>
      </c>
      <c r="AK143" s="238">
        <f t="shared" si="268"/>
        <v>0.13490503840889895</v>
      </c>
      <c r="AL143" s="238">
        <f t="shared" si="268"/>
        <v>4.6477552133941585E-2</v>
      </c>
      <c r="AM143" s="238">
        <f t="shared" si="268"/>
        <v>0.11366815591314687</v>
      </c>
      <c r="AN143" s="238">
        <f t="shared" si="268"/>
        <v>0.22405045282165773</v>
      </c>
      <c r="AO143" s="238">
        <f t="shared" si="268"/>
        <v>0.1183997668033232</v>
      </c>
      <c r="AP143" s="206"/>
      <c r="AQ143" s="38">
        <f t="shared" ref="AQ143:BC147" si="269">O143-C143</f>
        <v>766399.16999999806</v>
      </c>
      <c r="AR143" s="72">
        <f t="shared" si="269"/>
        <v>5112990.3599999994</v>
      </c>
      <c r="AS143" s="73">
        <f t="shared" si="269"/>
        <v>6456095.870000001</v>
      </c>
      <c r="AT143" s="73">
        <f t="shared" si="269"/>
        <v>2293382.4200000018</v>
      </c>
      <c r="AU143" s="73">
        <f t="shared" si="269"/>
        <v>14798123.130000003</v>
      </c>
      <c r="AV143" s="73">
        <f t="shared" si="269"/>
        <v>13073037.409999996</v>
      </c>
      <c r="AW143" s="73">
        <f t="shared" si="269"/>
        <v>5000135.4600000009</v>
      </c>
      <c r="AX143" s="73">
        <f t="shared" si="269"/>
        <v>4828684.1099999994</v>
      </c>
      <c r="AY143" s="73">
        <f t="shared" si="269"/>
        <v>3891239.4499999993</v>
      </c>
      <c r="AZ143" s="73">
        <f t="shared" si="269"/>
        <v>1649365.7299999967</v>
      </c>
      <c r="BA143" s="73">
        <f t="shared" si="269"/>
        <v>4559194.6499999985</v>
      </c>
      <c r="BB143" s="73">
        <f t="shared" si="269"/>
        <v>7901213.3100000024</v>
      </c>
      <c r="BC143" s="73">
        <f t="shared" si="269"/>
        <v>3755913.4600000009</v>
      </c>
      <c r="BD143" s="118"/>
      <c r="BE143" s="71">
        <f>IF(ISERROR(GETPIVOTDATA("VALUE",'CSS WK pvt'!$J$2,"DT_FILE",BE$8,"COMMODITY",BE$6,"TRIM_CAT",TRIM(B143),"TRIM_LINE",A142))=TRUE,0,GETPIVOTDATA("VALUE",'CSS WK pvt'!$J$2,"DT_FILE",BE$8,"COMMODITY",BE$6,"TRIM_CAT",TRIM(B143),"TRIM_LINE",A142))</f>
        <v>31579353</v>
      </c>
    </row>
    <row r="144" spans="1:57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287">
        <v>2397289</v>
      </c>
      <c r="AB144" s="115">
        <v>2042602</v>
      </c>
      <c r="AC144" s="236">
        <f t="shared" ref="AC144:AC148" si="270">IF(ISERROR((O144-C144)/C144)=TRUE,0,(O144-C144)/C144)</f>
        <v>-0.13329190072119804</v>
      </c>
      <c r="AD144" s="237">
        <f t="shared" si="267"/>
        <v>3.7577569483236178E-2</v>
      </c>
      <c r="AE144" s="238">
        <f t="shared" si="268"/>
        <v>6.6536743707655915E-2</v>
      </c>
      <c r="AF144" s="238">
        <f t="shared" si="268"/>
        <v>-7.008045931213408E-2</v>
      </c>
      <c r="AG144" s="238">
        <f t="shared" si="268"/>
        <v>0.28715633105536448</v>
      </c>
      <c r="AH144" s="238">
        <f t="shared" si="268"/>
        <v>0.12496018221709884</v>
      </c>
      <c r="AI144" s="238">
        <f t="shared" si="268"/>
        <v>-9.5390161551668004E-3</v>
      </c>
      <c r="AJ144" s="238">
        <f t="shared" si="268"/>
        <v>-0.18428301189461388</v>
      </c>
      <c r="AK144" s="238">
        <f t="shared" si="268"/>
        <v>-0.13703480623123376</v>
      </c>
      <c r="AL144" s="238">
        <f t="shared" si="268"/>
        <v>-0.27386466345269522</v>
      </c>
      <c r="AM144" s="238">
        <f t="shared" si="268"/>
        <v>-0.10198250556837857</v>
      </c>
      <c r="AN144" s="238">
        <f t="shared" si="268"/>
        <v>0.11103076122957518</v>
      </c>
      <c r="AO144" s="238">
        <f t="shared" si="268"/>
        <v>7.3609582217959255E-2</v>
      </c>
      <c r="AP144" s="206"/>
      <c r="AQ144" s="38">
        <f t="shared" si="269"/>
        <v>-343403.65999999968</v>
      </c>
      <c r="AR144" s="72">
        <f t="shared" si="269"/>
        <v>80664.299999999814</v>
      </c>
      <c r="AS144" s="73">
        <f t="shared" si="269"/>
        <v>131333.33000000007</v>
      </c>
      <c r="AT144" s="73">
        <f t="shared" si="269"/>
        <v>-146864.5</v>
      </c>
      <c r="AU144" s="73">
        <f t="shared" si="269"/>
        <v>673213.91999999993</v>
      </c>
      <c r="AV144" s="73">
        <f t="shared" si="269"/>
        <v>377478.75</v>
      </c>
      <c r="AW144" s="73">
        <f t="shared" si="269"/>
        <v>-25315.879999999888</v>
      </c>
      <c r="AX144" s="73">
        <f t="shared" si="269"/>
        <v>-414343.93999999994</v>
      </c>
      <c r="AY144" s="73">
        <f t="shared" si="269"/>
        <v>-310966.43000000017</v>
      </c>
      <c r="AZ144" s="73">
        <f t="shared" si="269"/>
        <v>-749574.9700000002</v>
      </c>
      <c r="BA144" s="73">
        <f t="shared" si="269"/>
        <v>-315014.87000000011</v>
      </c>
      <c r="BB144" s="73">
        <f t="shared" si="269"/>
        <v>275308.79000000004</v>
      </c>
      <c r="BC144" s="73">
        <f t="shared" si="269"/>
        <v>164364.62999999989</v>
      </c>
      <c r="BD144" s="118"/>
      <c r="BE144" s="71">
        <f>IF(ISERROR(GETPIVOTDATA("VALUE",'CSS WK pvt'!$J$2,"DT_FILE",BE$8,"COMMODITY",BE$6,"TRIM_CAT",TRIM(B144),"TRIM_LINE",A142))=TRUE,0,GETPIVOTDATA("VALUE",'CSS WK pvt'!$J$2,"DT_FILE",BE$8,"COMMODITY",BE$6,"TRIM_CAT",TRIM(B144),"TRIM_LINE",A142))</f>
        <v>2042602</v>
      </c>
    </row>
    <row r="145" spans="1:57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287">
        <v>7587101</v>
      </c>
      <c r="AB145" s="115">
        <v>6750211</v>
      </c>
      <c r="AC145" s="236">
        <f t="shared" si="270"/>
        <v>-2.965884257537171E-2</v>
      </c>
      <c r="AD145" s="237">
        <f t="shared" si="267"/>
        <v>5.3510540210886373E-2</v>
      </c>
      <c r="AE145" s="238">
        <f t="shared" si="268"/>
        <v>-1.4185078086859275E-3</v>
      </c>
      <c r="AF145" s="238">
        <f t="shared" si="268"/>
        <v>-7.7624818333367512E-2</v>
      </c>
      <c r="AG145" s="238">
        <f t="shared" si="268"/>
        <v>0.11665852881351209</v>
      </c>
      <c r="AH145" s="238">
        <f t="shared" si="268"/>
        <v>0.14885276865500718</v>
      </c>
      <c r="AI145" s="238">
        <f t="shared" si="268"/>
        <v>1.0482632051622903E-2</v>
      </c>
      <c r="AJ145" s="238">
        <f t="shared" si="268"/>
        <v>2.7873106011533162E-2</v>
      </c>
      <c r="AK145" s="238">
        <f t="shared" si="268"/>
        <v>4.2180922603875536E-2</v>
      </c>
      <c r="AL145" s="238">
        <f t="shared" si="268"/>
        <v>-3.8054751919619434E-2</v>
      </c>
      <c r="AM145" s="238">
        <f t="shared" si="268"/>
        <v>2.3589704365206753E-2</v>
      </c>
      <c r="AN145" s="238">
        <f t="shared" si="268"/>
        <v>0.14196445862421975</v>
      </c>
      <c r="AO145" s="238">
        <f t="shared" si="268"/>
        <v>5.2129777974312064E-2</v>
      </c>
      <c r="AP145" s="206"/>
      <c r="AQ145" s="38">
        <f t="shared" si="269"/>
        <v>-220412.54000000004</v>
      </c>
      <c r="AR145" s="72">
        <f t="shared" si="269"/>
        <v>350851.20999999996</v>
      </c>
      <c r="AS145" s="73">
        <f t="shared" si="269"/>
        <v>-8330.480000000447</v>
      </c>
      <c r="AT145" s="73">
        <f t="shared" si="269"/>
        <v>-500678.5700000003</v>
      </c>
      <c r="AU145" s="73">
        <f t="shared" si="269"/>
        <v>834837.4299999997</v>
      </c>
      <c r="AV145" s="73">
        <f t="shared" si="269"/>
        <v>1175592.8899999997</v>
      </c>
      <c r="AW145" s="73">
        <f t="shared" si="269"/>
        <v>78922.089999999851</v>
      </c>
      <c r="AX145" s="73">
        <f t="shared" si="269"/>
        <v>179811.04999999981</v>
      </c>
      <c r="AY145" s="73">
        <f t="shared" si="269"/>
        <v>267538.34999999963</v>
      </c>
      <c r="AZ145" s="73">
        <f t="shared" si="269"/>
        <v>-291930.78000000026</v>
      </c>
      <c r="BA145" s="73">
        <f t="shared" si="269"/>
        <v>197321.45000000019</v>
      </c>
      <c r="BB145" s="73">
        <f t="shared" si="269"/>
        <v>1111822.92</v>
      </c>
      <c r="BC145" s="73">
        <f t="shared" si="269"/>
        <v>375917.40000000037</v>
      </c>
      <c r="BD145" s="118"/>
      <c r="BE145" s="71">
        <f>IF(ISERROR(GETPIVOTDATA("VALUE",'CSS WK pvt'!$J$2,"DT_FILE",BE$8,"COMMODITY",BE$6,"TRIM_CAT",TRIM(B145),"TRIM_LINE",A142))=TRUE,0,GETPIVOTDATA("VALUE",'CSS WK pvt'!$J$2,"DT_FILE",BE$8,"COMMODITY",BE$6,"TRIM_CAT",TRIM(B145),"TRIM_LINE",A142))</f>
        <v>6750211</v>
      </c>
    </row>
    <row r="146" spans="1:57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287">
        <v>12859011</v>
      </c>
      <c r="AB146" s="115">
        <v>11310713</v>
      </c>
      <c r="AC146" s="236">
        <f t="shared" si="270"/>
        <v>-8.2827037217442417E-2</v>
      </c>
      <c r="AD146" s="237">
        <f t="shared" si="267"/>
        <v>3.9370300786644087E-2</v>
      </c>
      <c r="AE146" s="238">
        <f t="shared" si="268"/>
        <v>-1.337852910267822E-2</v>
      </c>
      <c r="AF146" s="238">
        <f t="shared" si="268"/>
        <v>-1.7602098528785425E-2</v>
      </c>
      <c r="AG146" s="238">
        <f t="shared" si="268"/>
        <v>6.1320283244607802E-2</v>
      </c>
      <c r="AH146" s="238">
        <f t="shared" si="268"/>
        <v>0.29777001166021838</v>
      </c>
      <c r="AI146" s="238">
        <f t="shared" si="268"/>
        <v>1.197106509178052E-2</v>
      </c>
      <c r="AJ146" s="238">
        <f t="shared" si="268"/>
        <v>2.7531161380529794E-2</v>
      </c>
      <c r="AK146" s="238">
        <f t="shared" si="268"/>
        <v>1.7439058766182642E-2</v>
      </c>
      <c r="AL146" s="238">
        <f t="shared" si="268"/>
        <v>4.6794611587395098E-2</v>
      </c>
      <c r="AM146" s="238">
        <f t="shared" si="268"/>
        <v>-1.1946086354136227E-2</v>
      </c>
      <c r="AN146" s="238">
        <f t="shared" si="268"/>
        <v>0.17487850079492945</v>
      </c>
      <c r="AO146" s="238">
        <f t="shared" si="268"/>
        <v>9.8119081436018787E-2</v>
      </c>
      <c r="AP146" s="206"/>
      <c r="AQ146" s="38">
        <f t="shared" si="269"/>
        <v>-1057496.6800000016</v>
      </c>
      <c r="AR146" s="72">
        <f t="shared" si="269"/>
        <v>458316.53999999911</v>
      </c>
      <c r="AS146" s="73">
        <f t="shared" si="269"/>
        <v>-144630.77999999933</v>
      </c>
      <c r="AT146" s="73">
        <f t="shared" si="269"/>
        <v>-199746.25999999978</v>
      </c>
      <c r="AU146" s="73">
        <f t="shared" si="269"/>
        <v>737729.46000000089</v>
      </c>
      <c r="AV146" s="73">
        <f t="shared" si="269"/>
        <v>3730406.0999999996</v>
      </c>
      <c r="AW146" s="73">
        <f t="shared" si="269"/>
        <v>147606.26999999955</v>
      </c>
      <c r="AX146" s="73">
        <f t="shared" si="269"/>
        <v>308586.88000000082</v>
      </c>
      <c r="AY146" s="73">
        <f t="shared" si="269"/>
        <v>184281.97000000067</v>
      </c>
      <c r="AZ146" s="73">
        <f t="shared" si="269"/>
        <v>581722.59999999963</v>
      </c>
      <c r="BA146" s="73">
        <f t="shared" si="269"/>
        <v>-163328.84999999963</v>
      </c>
      <c r="BB146" s="73">
        <f t="shared" si="269"/>
        <v>2260670.25</v>
      </c>
      <c r="BC146" s="73">
        <f t="shared" si="269"/>
        <v>1148977.7100000009</v>
      </c>
      <c r="BD146" s="118"/>
      <c r="BE146" s="71">
        <f>IF(ISERROR(GETPIVOTDATA("VALUE",'CSS WK pvt'!$J$2,"DT_FILE",BE$8,"COMMODITY",BE$6,"TRIM_CAT",TRIM(B146),"TRIM_LINE",A142))=TRUE,0,GETPIVOTDATA("VALUE",'CSS WK pvt'!$J$2,"DT_FILE",BE$8,"COMMODITY",BE$6,"TRIM_CAT",TRIM(B146),"TRIM_LINE",A142))</f>
        <v>11310713</v>
      </c>
    </row>
    <row r="147" spans="1:57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287">
        <v>15719837</v>
      </c>
      <c r="AB147" s="115">
        <v>13704417</v>
      </c>
      <c r="AC147" s="236">
        <f t="shared" si="270"/>
        <v>-0.1786832475291649</v>
      </c>
      <c r="AD147" s="237">
        <f t="shared" si="267"/>
        <v>3.6978936004022758E-2</v>
      </c>
      <c r="AE147" s="238">
        <f t="shared" si="268"/>
        <v>7.4278361880191976E-2</v>
      </c>
      <c r="AF147" s="238">
        <f t="shared" si="268"/>
        <v>7.449799268119929E-2</v>
      </c>
      <c r="AG147" s="238">
        <f t="shared" si="268"/>
        <v>0.18157634208656573</v>
      </c>
      <c r="AH147" s="238">
        <f t="shared" si="268"/>
        <v>0.2941348695954219</v>
      </c>
      <c r="AI147" s="238">
        <f t="shared" si="268"/>
        <v>-6.6985133085794048E-3</v>
      </c>
      <c r="AJ147" s="238">
        <f t="shared" si="268"/>
        <v>-1.1575938320108297E-2</v>
      </c>
      <c r="AK147" s="238">
        <f t="shared" si="268"/>
        <v>3.8401631568334621E-2</v>
      </c>
      <c r="AL147" s="238">
        <f t="shared" si="268"/>
        <v>0.1957813523578428</v>
      </c>
      <c r="AM147" s="238">
        <f t="shared" si="268"/>
        <v>0.11344921000621891</v>
      </c>
      <c r="AN147" s="238">
        <f t="shared" si="268"/>
        <v>0.12877987730612425</v>
      </c>
      <c r="AO147" s="238">
        <f t="shared" si="268"/>
        <v>0.25483050394790979</v>
      </c>
      <c r="AP147" s="206"/>
      <c r="AQ147" s="38">
        <f t="shared" si="269"/>
        <v>-2725436.870000001</v>
      </c>
      <c r="AR147" s="72">
        <f t="shared" si="269"/>
        <v>539835.25</v>
      </c>
      <c r="AS147" s="73">
        <f t="shared" si="269"/>
        <v>933257.9299999997</v>
      </c>
      <c r="AT147" s="73">
        <f t="shared" si="269"/>
        <v>1054019.2599999998</v>
      </c>
      <c r="AU147" s="73">
        <f t="shared" si="269"/>
        <v>2510605.0500000007</v>
      </c>
      <c r="AV147" s="73">
        <f t="shared" si="269"/>
        <v>4307937.8699999992</v>
      </c>
      <c r="AW147" s="73">
        <f t="shared" si="269"/>
        <v>-104923.83000000007</v>
      </c>
      <c r="AX147" s="73">
        <f t="shared" si="269"/>
        <v>-165844</v>
      </c>
      <c r="AY147" s="73">
        <f t="shared" si="269"/>
        <v>535743.18999999948</v>
      </c>
      <c r="AZ147" s="73">
        <f t="shared" si="269"/>
        <v>2786705.8000000007</v>
      </c>
      <c r="BA147" s="73">
        <f t="shared" si="269"/>
        <v>1658357.5999999996</v>
      </c>
      <c r="BB147" s="73">
        <f t="shared" si="269"/>
        <v>1962419.9000000004</v>
      </c>
      <c r="BC147" s="73">
        <f t="shared" si="269"/>
        <v>3192378.5500000007</v>
      </c>
      <c r="BD147" s="118"/>
      <c r="BE147" s="71">
        <f>IF(ISERROR(GETPIVOTDATA("VALUE",'CSS WK pvt'!$J$2,"DT_FILE",BE$8,"COMMODITY",BE$6,"TRIM_CAT",TRIM(B147),"TRIM_LINE",A142))=TRUE,0,GETPIVOTDATA("VALUE",'CSS WK pvt'!$J$2,"DT_FILE",BE$8,"COMMODITY",BE$6,"TRIM_CAT",TRIM(B147),"TRIM_LINE",A142))</f>
        <v>13704417</v>
      </c>
    </row>
    <row r="148" spans="1:57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71">SUM(E143:E147)</f>
        <v>55435758.129999995</v>
      </c>
      <c r="F148" s="153">
        <f t="shared" si="271"/>
        <v>62092293.649999999</v>
      </c>
      <c r="G148" s="152">
        <f t="shared" si="271"/>
        <v>70690204.00999999</v>
      </c>
      <c r="H148" s="152">
        <f t="shared" si="271"/>
        <v>81530306.980000004</v>
      </c>
      <c r="I148" s="152">
        <f t="shared" si="271"/>
        <v>74712731.890000001</v>
      </c>
      <c r="J148" s="152">
        <f t="shared" si="271"/>
        <v>63199331.899999999</v>
      </c>
      <c r="K148" s="152">
        <f t="shared" si="271"/>
        <v>61974425.470000006</v>
      </c>
      <c r="L148" s="152">
        <f t="shared" si="271"/>
        <v>72560891.620000005</v>
      </c>
      <c r="M148" s="152">
        <f t="shared" si="271"/>
        <v>79853115.019999996</v>
      </c>
      <c r="N148" s="154">
        <f t="shared" si="271"/>
        <v>73742252.829999998</v>
      </c>
      <c r="O148" s="151">
        <f t="shared" si="271"/>
        <v>65403904.25</v>
      </c>
      <c r="P148" s="152">
        <f t="shared" si="271"/>
        <v>67094449</v>
      </c>
      <c r="Q148" s="152">
        <f t="shared" si="271"/>
        <v>62803484</v>
      </c>
      <c r="R148" s="152">
        <f t="shared" si="271"/>
        <v>64592406</v>
      </c>
      <c r="S148" s="152">
        <f t="shared" si="271"/>
        <v>90244713</v>
      </c>
      <c r="T148" s="152">
        <f t="shared" si="271"/>
        <v>104194760</v>
      </c>
      <c r="U148" s="288">
        <f t="shared" si="271"/>
        <v>79809156</v>
      </c>
      <c r="V148" s="288">
        <f t="shared" si="271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288">
        <v>74041456</v>
      </c>
      <c r="AB148" s="154">
        <v>65387296</v>
      </c>
      <c r="AC148" s="240">
        <f t="shared" si="270"/>
        <v>-5.1900982170832534E-2</v>
      </c>
      <c r="AD148" s="241">
        <f t="shared" si="267"/>
        <v>0.10805060453559154</v>
      </c>
      <c r="AE148" s="242">
        <f t="shared" si="268"/>
        <v>0.13290565726046841</v>
      </c>
      <c r="AF148" s="242">
        <f t="shared" si="268"/>
        <v>4.026445478230456E-2</v>
      </c>
      <c r="AG148" s="242">
        <f t="shared" si="268"/>
        <v>0.27662261361183488</v>
      </c>
      <c r="AH148" s="242">
        <f t="shared" si="268"/>
        <v>0.27798807412266652</v>
      </c>
      <c r="AI148" s="242">
        <f t="shared" si="268"/>
        <v>6.8213596010697278E-2</v>
      </c>
      <c r="AJ148" s="242">
        <f t="shared" si="268"/>
        <v>7.4951648341712959E-2</v>
      </c>
      <c r="AK148" s="242">
        <f t="shared" si="268"/>
        <v>7.3705185572251072E-2</v>
      </c>
      <c r="AL148" s="242">
        <f t="shared" si="268"/>
        <v>5.4799331860801007E-2</v>
      </c>
      <c r="AM148" s="242">
        <f t="shared" si="268"/>
        <v>7.4343123352334367E-2</v>
      </c>
      <c r="AN148" s="242">
        <f t="shared" si="268"/>
        <v>0.18322514774736104</v>
      </c>
      <c r="AO148" s="242">
        <f t="shared" si="268"/>
        <v>0.13206477272341124</v>
      </c>
      <c r="AP148" s="251"/>
      <c r="AQ148" s="153">
        <f t="shared" ref="AQ148:AT148" si="272">SUM(AQ143:AQ147)</f>
        <v>-3580350.5800000043</v>
      </c>
      <c r="AR148" s="155">
        <f t="shared" si="272"/>
        <v>6542657.6599999983</v>
      </c>
      <c r="AS148" s="156">
        <f t="shared" si="272"/>
        <v>7367725.870000001</v>
      </c>
      <c r="AT148" s="156">
        <f t="shared" si="272"/>
        <v>2500112.3500000015</v>
      </c>
      <c r="AU148" s="156">
        <f t="shared" ref="AU148:AV148" si="273">SUM(AU143:AU147)</f>
        <v>19554508.990000006</v>
      </c>
      <c r="AV148" s="156">
        <f t="shared" si="273"/>
        <v>22664453.019999996</v>
      </c>
      <c r="AW148" s="156">
        <f t="shared" ref="AW148:AX148" si="274">SUM(AW143:AW147)</f>
        <v>5096424.1100000003</v>
      </c>
      <c r="AX148" s="156">
        <f t="shared" si="274"/>
        <v>4736894.1000000006</v>
      </c>
      <c r="AY148" s="156">
        <f t="shared" ref="AY148:AZ148" si="275">SUM(AY143:AY147)</f>
        <v>4567836.5299999993</v>
      </c>
      <c r="AZ148" s="156">
        <f t="shared" si="275"/>
        <v>3976288.3799999966</v>
      </c>
      <c r="BA148" s="156">
        <f t="shared" ref="BA148:BB148" si="276">SUM(BA143:BA147)</f>
        <v>5936529.9799999986</v>
      </c>
      <c r="BB148" s="156">
        <f t="shared" si="276"/>
        <v>13511435.170000004</v>
      </c>
      <c r="BC148" s="156">
        <f t="shared" ref="BC148" si="277">SUM(BC143:BC147)</f>
        <v>8637551.7500000037</v>
      </c>
      <c r="BD148" s="157"/>
      <c r="BE148" s="48">
        <f t="shared" ref="BE148" si="278">SUM(BE143:BE147)</f>
        <v>65387296</v>
      </c>
    </row>
    <row r="149" spans="1:57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101"/>
      <c r="AC149" s="244"/>
      <c r="AD149" s="245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7"/>
      <c r="AQ149" s="102"/>
      <c r="AR149" s="103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5"/>
      <c r="BE149" s="102"/>
    </row>
    <row r="150" spans="1:57" x14ac:dyDescent="0.35">
      <c r="A150" s="172"/>
      <c r="B150" s="67" t="s">
        <v>30</v>
      </c>
      <c r="C150" s="258"/>
      <c r="D150" s="201">
        <f t="shared" ref="D150:T150" si="279">(C66+C143+D94-D66-D143)/(C66+C143+D94-D143)</f>
        <v>0.63071213668185033</v>
      </c>
      <c r="E150" s="201">
        <f t="shared" si="279"/>
        <v>0.64474999903104047</v>
      </c>
      <c r="F150" s="202">
        <f t="shared" si="279"/>
        <v>0.62168607514711471</v>
      </c>
      <c r="G150" s="201">
        <f t="shared" si="279"/>
        <v>0.68430307587706041</v>
      </c>
      <c r="H150" s="201">
        <f t="shared" si="279"/>
        <v>0.68565574585131706</v>
      </c>
      <c r="I150" s="201">
        <f t="shared" si="279"/>
        <v>0.67483534647843213</v>
      </c>
      <c r="J150" s="201">
        <f t="shared" si="279"/>
        <v>0.66264601370566101</v>
      </c>
      <c r="K150" s="201">
        <f t="shared" si="279"/>
        <v>0.56082005726140349</v>
      </c>
      <c r="L150" s="201">
        <f t="shared" si="279"/>
        <v>0.60391934812296322</v>
      </c>
      <c r="M150" s="201">
        <f t="shared" si="279"/>
        <v>0.63788383346421307</v>
      </c>
      <c r="N150" s="203">
        <f t="shared" si="279"/>
        <v>0.57413688871529855</v>
      </c>
      <c r="O150" s="200">
        <f t="shared" si="279"/>
        <v>0.57111222034804077</v>
      </c>
      <c r="P150" s="201">
        <f t="shared" si="279"/>
        <v>0.52140194089274816</v>
      </c>
      <c r="Q150" s="201">
        <f t="shared" si="279"/>
        <v>0.50949200131382877</v>
      </c>
      <c r="R150" s="201">
        <f t="shared" si="279"/>
        <v>0.50128697522559362</v>
      </c>
      <c r="S150" s="201">
        <f t="shared" si="279"/>
        <v>0.54832397078851447</v>
      </c>
      <c r="T150" s="201">
        <f t="shared" si="279"/>
        <v>0.56386655980173306</v>
      </c>
      <c r="U150" s="201">
        <f t="shared" ref="U150:AB155" si="280">(T66+T143+U94-U66-U143)/(T66+T143+U94-U143)</f>
        <v>0.5444394123922921</v>
      </c>
      <c r="V150" s="201">
        <f t="shared" si="280"/>
        <v>0.47224605832165378</v>
      </c>
      <c r="W150" s="201">
        <f t="shared" si="280"/>
        <v>0.41025723099547734</v>
      </c>
      <c r="X150" s="201">
        <f t="shared" si="280"/>
        <v>0.4275418419178082</v>
      </c>
      <c r="Y150" s="201">
        <f t="shared" si="280"/>
        <v>0.45626101356642479</v>
      </c>
      <c r="Z150" s="201">
        <f t="shared" si="280"/>
        <v>0.4317374302216776</v>
      </c>
      <c r="AA150" s="201">
        <f t="shared" si="280"/>
        <v>0.47573823999041281</v>
      </c>
      <c r="AB150" s="206">
        <f t="shared" si="280"/>
        <v>0.34442671238830497</v>
      </c>
      <c r="AC150" s="244"/>
      <c r="AD150" s="237">
        <f t="shared" ref="AD150:AD155" si="281">IF(ISERROR((P150-D150)/D150)=TRUE,0,(P150-D150)/D150)</f>
        <v>-0.17331233923003045</v>
      </c>
      <c r="AE150" s="238">
        <f t="shared" ref="AE150:AO155" si="282">IF(ISERROR((Q150-E150)/E150)=TRUE,0,(Q150-E150)/E150)</f>
        <v>-0.20978363384332463</v>
      </c>
      <c r="AF150" s="238">
        <f t="shared" si="282"/>
        <v>-0.19366542815524709</v>
      </c>
      <c r="AG150" s="238">
        <f t="shared" si="282"/>
        <v>-0.19871181335004767</v>
      </c>
      <c r="AH150" s="238">
        <f t="shared" si="282"/>
        <v>-0.17762439356264612</v>
      </c>
      <c r="AI150" s="238">
        <f t="shared" si="282"/>
        <v>-0.19322629552023252</v>
      </c>
      <c r="AJ150" s="238">
        <f t="shared" si="282"/>
        <v>-0.28733283147551009</v>
      </c>
      <c r="AK150" s="238">
        <f t="shared" si="282"/>
        <v>-0.2684690469188184</v>
      </c>
      <c r="AL150" s="238">
        <f t="shared" si="282"/>
        <v>-0.2920547367017674</v>
      </c>
      <c r="AM150" s="238">
        <f t="shared" si="282"/>
        <v>-0.28472710918449351</v>
      </c>
      <c r="AN150" s="238">
        <f t="shared" si="282"/>
        <v>-0.24802353113428602</v>
      </c>
      <c r="AO150" s="238">
        <f t="shared" si="282"/>
        <v>-0.16699691752263018</v>
      </c>
      <c r="AP150" s="206"/>
      <c r="AQ150" s="256"/>
      <c r="AR150" s="204">
        <f t="shared" ref="AR150:BC154" si="283">P150-D150</f>
        <v>-0.10931019578910217</v>
      </c>
      <c r="AS150" s="204">
        <f t="shared" si="283"/>
        <v>-0.1352579977172117</v>
      </c>
      <c r="AT150" s="204">
        <f t="shared" si="283"/>
        <v>-0.12039909992152109</v>
      </c>
      <c r="AU150" s="204">
        <f t="shared" si="283"/>
        <v>-0.13597910508854594</v>
      </c>
      <c r="AV150" s="204">
        <f t="shared" si="283"/>
        <v>-0.121789186049584</v>
      </c>
      <c r="AW150" s="204">
        <f t="shared" si="283"/>
        <v>-0.13039593408614003</v>
      </c>
      <c r="AX150" s="204">
        <f t="shared" si="283"/>
        <v>-0.19039995538400722</v>
      </c>
      <c r="AY150" s="204">
        <f t="shared" si="283"/>
        <v>-0.15056282626592615</v>
      </c>
      <c r="AZ150" s="204">
        <f t="shared" si="283"/>
        <v>-0.17637750620515502</v>
      </c>
      <c r="BA150" s="204">
        <f t="shared" si="283"/>
        <v>-0.18162281989778828</v>
      </c>
      <c r="BB150" s="204">
        <f t="shared" si="283"/>
        <v>-0.14239945849362096</v>
      </c>
      <c r="BC150" s="204">
        <f t="shared" si="283"/>
        <v>-9.5373980357627952E-2</v>
      </c>
      <c r="BD150" s="206"/>
      <c r="BE150" s="207"/>
    </row>
    <row r="151" spans="1:57" x14ac:dyDescent="0.35">
      <c r="A151" s="172"/>
      <c r="B151" s="67" t="s">
        <v>31</v>
      </c>
      <c r="C151" s="258"/>
      <c r="D151" s="201">
        <f t="shared" ref="D151:T151" si="284">(C67+C144+D95-D67-D144)/(C67+C144+D95-D144)</f>
        <v>0.21053707748547873</v>
      </c>
      <c r="E151" s="201">
        <f t="shared" si="284"/>
        <v>0.24463109909835259</v>
      </c>
      <c r="F151" s="202">
        <f t="shared" si="284"/>
        <v>0.20989307910882862</v>
      </c>
      <c r="G151" s="201">
        <f t="shared" si="284"/>
        <v>0.24196726867937149</v>
      </c>
      <c r="H151" s="201">
        <f t="shared" si="284"/>
        <v>0.22500029916099443</v>
      </c>
      <c r="I151" s="201">
        <f t="shared" si="284"/>
        <v>0.21884967796053623</v>
      </c>
      <c r="J151" s="201">
        <f t="shared" si="284"/>
        <v>0.22288899940628193</v>
      </c>
      <c r="K151" s="201">
        <f t="shared" si="284"/>
        <v>0.16876347534626696</v>
      </c>
      <c r="L151" s="201">
        <f t="shared" si="284"/>
        <v>0.19237785271591412</v>
      </c>
      <c r="M151" s="201">
        <f t="shared" si="284"/>
        <v>0.18939038173219025</v>
      </c>
      <c r="N151" s="203">
        <f t="shared" si="284"/>
        <v>0.20940838327879016</v>
      </c>
      <c r="O151" s="200">
        <f t="shared" si="284"/>
        <v>0.1781233921976661</v>
      </c>
      <c r="P151" s="201">
        <f t="shared" si="284"/>
        <v>0.15921329793130734</v>
      </c>
      <c r="Q151" s="201">
        <f t="shared" si="284"/>
        <v>0.16933317323634259</v>
      </c>
      <c r="R151" s="201">
        <f t="shared" si="284"/>
        <v>0.16625081963252233</v>
      </c>
      <c r="S151" s="201">
        <f t="shared" si="284"/>
        <v>0.14334589897877525</v>
      </c>
      <c r="T151" s="201">
        <f t="shared" si="284"/>
        <v>0.18555787624084752</v>
      </c>
      <c r="U151" s="201">
        <f t="shared" si="280"/>
        <v>0.1994542462211881</v>
      </c>
      <c r="V151" s="201">
        <f t="shared" si="280"/>
        <v>0.22555105160188885</v>
      </c>
      <c r="W151" s="201">
        <f t="shared" si="280"/>
        <v>0.14591573881594574</v>
      </c>
      <c r="X151" s="201">
        <f t="shared" si="280"/>
        <v>0.15742576103807554</v>
      </c>
      <c r="Y151" s="201">
        <f t="shared" si="280"/>
        <v>0.13062902788111849</v>
      </c>
      <c r="Z151" s="201">
        <f t="shared" si="280"/>
        <v>0.12666524397431916</v>
      </c>
      <c r="AA151" s="201">
        <f t="shared" si="280"/>
        <v>0.16470368797185489</v>
      </c>
      <c r="AB151" s="206">
        <f t="shared" si="280"/>
        <v>0.13780418337704384</v>
      </c>
      <c r="AC151" s="244"/>
      <c r="AD151" s="237">
        <f t="shared" si="281"/>
        <v>-0.24377549155307962</v>
      </c>
      <c r="AE151" s="238">
        <f t="shared" si="282"/>
        <v>-0.30780193581085491</v>
      </c>
      <c r="AF151" s="238">
        <f t="shared" si="282"/>
        <v>-0.20792614821605421</v>
      </c>
      <c r="AG151" s="238">
        <f t="shared" si="282"/>
        <v>-0.40758144784978528</v>
      </c>
      <c r="AH151" s="238">
        <f t="shared" si="282"/>
        <v>-0.17529942434398577</v>
      </c>
      <c r="AI151" s="238">
        <f t="shared" si="282"/>
        <v>-8.8624447246596294E-2</v>
      </c>
      <c r="AJ151" s="238">
        <f t="shared" si="282"/>
        <v>1.1943398744208683E-2</v>
      </c>
      <c r="AK151" s="238">
        <f t="shared" si="282"/>
        <v>-0.13538318337805316</v>
      </c>
      <c r="AL151" s="238">
        <f t="shared" si="282"/>
        <v>-0.18168459198602557</v>
      </c>
      <c r="AM151" s="238">
        <f t="shared" si="282"/>
        <v>-0.31026577650687648</v>
      </c>
      <c r="AN151" s="238">
        <f t="shared" si="282"/>
        <v>-0.39512811287174288</v>
      </c>
      <c r="AO151" s="238">
        <f t="shared" si="282"/>
        <v>-7.5339370423168045E-2</v>
      </c>
      <c r="AP151" s="206"/>
      <c r="AQ151" s="256"/>
      <c r="AR151" s="204">
        <f t="shared" si="283"/>
        <v>-5.1323779554171389E-2</v>
      </c>
      <c r="AS151" s="204">
        <f t="shared" si="283"/>
        <v>-7.5297925862010007E-2</v>
      </c>
      <c r="AT151" s="204">
        <f t="shared" si="283"/>
        <v>-4.3642259476306289E-2</v>
      </c>
      <c r="AU151" s="204">
        <f t="shared" si="283"/>
        <v>-9.8621369700596234E-2</v>
      </c>
      <c r="AV151" s="204">
        <f t="shared" si="283"/>
        <v>-3.9442422920146908E-2</v>
      </c>
      <c r="AW151" s="204">
        <f t="shared" si="283"/>
        <v>-1.9395431739348129E-2</v>
      </c>
      <c r="AX151" s="204">
        <f t="shared" si="283"/>
        <v>2.6620521956069176E-3</v>
      </c>
      <c r="AY151" s="204">
        <f t="shared" si="283"/>
        <v>-2.2847736530321211E-2</v>
      </c>
      <c r="AZ151" s="204">
        <f t="shared" si="283"/>
        <v>-3.4952091677838582E-2</v>
      </c>
      <c r="BA151" s="204">
        <f t="shared" si="283"/>
        <v>-5.8761353851071757E-2</v>
      </c>
      <c r="BB151" s="204">
        <f t="shared" si="283"/>
        <v>-8.2743139304470997E-2</v>
      </c>
      <c r="BC151" s="204">
        <f t="shared" si="283"/>
        <v>-1.3419704225811208E-2</v>
      </c>
      <c r="BD151" s="206"/>
      <c r="BE151" s="207"/>
    </row>
    <row r="152" spans="1:57" x14ac:dyDescent="0.35">
      <c r="A152" s="172"/>
      <c r="B152" s="67" t="s">
        <v>32</v>
      </c>
      <c r="C152" s="258"/>
      <c r="D152" s="201">
        <f t="shared" ref="D152:D155" si="285">(C68+C145+D96-D68-D145)/(C68+C145+D96-D145)</f>
        <v>0.75558968123355985</v>
      </c>
      <c r="E152" s="201">
        <f t="shared" ref="E152:O152" si="286">(D68+D145+E96-E68-E145)/(D68+D145+E96-E145)</f>
        <v>0.76254733196928748</v>
      </c>
      <c r="F152" s="202">
        <f t="shared" si="286"/>
        <v>0.76975457375215306</v>
      </c>
      <c r="G152" s="201">
        <f t="shared" si="286"/>
        <v>0.76986272639208564</v>
      </c>
      <c r="H152" s="201">
        <f t="shared" si="286"/>
        <v>0.79089875322801062</v>
      </c>
      <c r="I152" s="201">
        <f t="shared" si="286"/>
        <v>0.76078639681387883</v>
      </c>
      <c r="J152" s="201">
        <f t="shared" si="286"/>
        <v>0.78044110347779616</v>
      </c>
      <c r="K152" s="201">
        <f t="shared" si="286"/>
        <v>0.71432808145716009</v>
      </c>
      <c r="L152" s="201">
        <f t="shared" si="286"/>
        <v>0.74266636893371352</v>
      </c>
      <c r="M152" s="201">
        <f t="shared" si="286"/>
        <v>0.77283910974153713</v>
      </c>
      <c r="N152" s="203">
        <f t="shared" si="286"/>
        <v>0.74585566593578045</v>
      </c>
      <c r="O152" s="200">
        <f t="shared" si="286"/>
        <v>0.7010267683395881</v>
      </c>
      <c r="P152" s="201">
        <f t="shared" ref="P152:T152" si="287">(O68+O145+P96-P68-P145)/(O68+O145+P96-P145)</f>
        <v>0.5866528082693554</v>
      </c>
      <c r="Q152" s="201">
        <f t="shared" si="287"/>
        <v>0.62257426908214064</v>
      </c>
      <c r="R152" s="201">
        <f t="shared" si="287"/>
        <v>0.60596629335003371</v>
      </c>
      <c r="S152" s="201">
        <f t="shared" si="287"/>
        <v>0.63119058659615912</v>
      </c>
      <c r="T152" s="201">
        <f t="shared" si="287"/>
        <v>0.64884287812299535</v>
      </c>
      <c r="U152" s="201">
        <f t="shared" si="280"/>
        <v>0.67823703932353496</v>
      </c>
      <c r="V152" s="201">
        <f t="shared" si="280"/>
        <v>0.65774837769843708</v>
      </c>
      <c r="W152" s="201">
        <f t="shared" si="280"/>
        <v>0.58801874101146701</v>
      </c>
      <c r="X152" s="201">
        <f t="shared" si="280"/>
        <v>0.60050933867096767</v>
      </c>
      <c r="Y152" s="201">
        <f t="shared" si="280"/>
        <v>0.60610194182803012</v>
      </c>
      <c r="Z152" s="201">
        <f t="shared" si="280"/>
        <v>0.6058342056527678</v>
      </c>
      <c r="AA152" s="201">
        <f t="shared" si="280"/>
        <v>0.65407910431979144</v>
      </c>
      <c r="AB152" s="206">
        <f t="shared" si="280"/>
        <v>0.55170215996260008</v>
      </c>
      <c r="AC152" s="244"/>
      <c r="AD152" s="237">
        <f t="shared" si="281"/>
        <v>-0.22358282168226765</v>
      </c>
      <c r="AE152" s="238">
        <f t="shared" si="282"/>
        <v>-0.18355983559166714</v>
      </c>
      <c r="AF152" s="238">
        <f t="shared" si="282"/>
        <v>-0.21277987294539438</v>
      </c>
      <c r="AG152" s="238">
        <f t="shared" si="282"/>
        <v>-0.1801258004083468</v>
      </c>
      <c r="AH152" s="238">
        <f t="shared" si="282"/>
        <v>-0.17961322422778123</v>
      </c>
      <c r="AI152" s="238">
        <f t="shared" si="282"/>
        <v>-0.10850530166687379</v>
      </c>
      <c r="AJ152" s="238">
        <f t="shared" si="282"/>
        <v>-0.15720946171673508</v>
      </c>
      <c r="AK152" s="238">
        <f t="shared" si="282"/>
        <v>-0.17682258856187519</v>
      </c>
      <c r="AL152" s="238">
        <f t="shared" si="282"/>
        <v>-0.19141439037672922</v>
      </c>
      <c r="AM152" s="238">
        <f t="shared" si="282"/>
        <v>-0.21574628640270213</v>
      </c>
      <c r="AN152" s="238">
        <f t="shared" si="282"/>
        <v>-0.18773264946286372</v>
      </c>
      <c r="AO152" s="238">
        <f t="shared" si="282"/>
        <v>-6.696985926941737E-2</v>
      </c>
      <c r="AP152" s="206"/>
      <c r="AQ152" s="256"/>
      <c r="AR152" s="204">
        <f t="shared" si="283"/>
        <v>-0.16893687296420445</v>
      </c>
      <c r="AS152" s="204">
        <f t="shared" si="283"/>
        <v>-0.13997306288714684</v>
      </c>
      <c r="AT152" s="204">
        <f t="shared" si="283"/>
        <v>-0.16378828040211935</v>
      </c>
      <c r="AU152" s="204">
        <f t="shared" si="283"/>
        <v>-0.13867213979592652</v>
      </c>
      <c r="AV152" s="204">
        <f t="shared" si="283"/>
        <v>-0.14205587510501527</v>
      </c>
      <c r="AW152" s="204">
        <f t="shared" si="283"/>
        <v>-8.2549357490343866E-2</v>
      </c>
      <c r="AX152" s="204">
        <f t="shared" si="283"/>
        <v>-0.12269272577935908</v>
      </c>
      <c r="AY152" s="204">
        <f t="shared" si="283"/>
        <v>-0.12630934044569309</v>
      </c>
      <c r="AZ152" s="204">
        <f t="shared" si="283"/>
        <v>-0.14215703026274584</v>
      </c>
      <c r="BA152" s="204">
        <f t="shared" si="283"/>
        <v>-0.16673716791350701</v>
      </c>
      <c r="BB152" s="204">
        <f t="shared" si="283"/>
        <v>-0.14002146028301266</v>
      </c>
      <c r="BC152" s="204">
        <f t="shared" si="283"/>
        <v>-4.6947664019796664E-2</v>
      </c>
      <c r="BD152" s="206"/>
      <c r="BE152" s="207"/>
    </row>
    <row r="153" spans="1:57" x14ac:dyDescent="0.35">
      <c r="A153" s="172"/>
      <c r="B153" s="67" t="s">
        <v>33</v>
      </c>
      <c r="C153" s="258"/>
      <c r="D153" s="201">
        <f t="shared" si="285"/>
        <v>0.85561288910572264</v>
      </c>
      <c r="E153" s="201">
        <f t="shared" ref="E153:O153" si="288">(D69+D146+E97-E69-E146)/(D69+D146+E97-E146)</f>
        <v>0.88230090471086009</v>
      </c>
      <c r="F153" s="202">
        <f t="shared" si="288"/>
        <v>0.88626660139822167</v>
      </c>
      <c r="G153" s="201">
        <f t="shared" si="288"/>
        <v>0.88664325043912018</v>
      </c>
      <c r="H153" s="201">
        <f t="shared" si="288"/>
        <v>0.88962536977943185</v>
      </c>
      <c r="I153" s="201">
        <f t="shared" si="288"/>
        <v>0.8682156741750513</v>
      </c>
      <c r="J153" s="201">
        <f t="shared" si="288"/>
        <v>0.88736079001303003</v>
      </c>
      <c r="K153" s="201">
        <f t="shared" si="288"/>
        <v>0.82699573833629414</v>
      </c>
      <c r="L153" s="201">
        <f t="shared" si="288"/>
        <v>0.84684031727463382</v>
      </c>
      <c r="M153" s="201">
        <f t="shared" si="288"/>
        <v>0.88113435562855558</v>
      </c>
      <c r="N153" s="203">
        <f t="shared" si="288"/>
        <v>0.86429434754866563</v>
      </c>
      <c r="O153" s="200">
        <f t="shared" si="288"/>
        <v>0.8288635470281982</v>
      </c>
      <c r="P153" s="201">
        <f t="shared" ref="P153:T153" si="289">(O69+O146+P97-P69-P146)/(O69+O146+P97-P146)</f>
        <v>0.70004308013429506</v>
      </c>
      <c r="Q153" s="201">
        <f t="shared" si="289"/>
        <v>0.77153407836276244</v>
      </c>
      <c r="R153" s="201">
        <f t="shared" si="289"/>
        <v>0.76116729672295314</v>
      </c>
      <c r="S153" s="201">
        <f t="shared" si="289"/>
        <v>0.77767050670434146</v>
      </c>
      <c r="T153" s="201">
        <f t="shared" si="289"/>
        <v>0.79468374805316322</v>
      </c>
      <c r="U153" s="201">
        <f t="shared" si="280"/>
        <v>0.84991897323578791</v>
      </c>
      <c r="V153" s="201">
        <f t="shared" si="280"/>
        <v>0.79825426397737165</v>
      </c>
      <c r="W153" s="201">
        <f t="shared" si="280"/>
        <v>0.73428633053931125</v>
      </c>
      <c r="X153" s="201">
        <f t="shared" si="280"/>
        <v>0.76380416718375077</v>
      </c>
      <c r="Y153" s="201">
        <f t="shared" si="280"/>
        <v>0.77927689272734291</v>
      </c>
      <c r="Z153" s="201">
        <f t="shared" si="280"/>
        <v>0.78863530045619534</v>
      </c>
      <c r="AA153" s="201">
        <f t="shared" si="280"/>
        <v>0.82610470527976609</v>
      </c>
      <c r="AB153" s="206">
        <f t="shared" si="280"/>
        <v>0.76059778577613812</v>
      </c>
      <c r="AC153" s="244"/>
      <c r="AD153" s="237">
        <f t="shared" si="281"/>
        <v>-0.18182265712947296</v>
      </c>
      <c r="AE153" s="238">
        <f t="shared" si="282"/>
        <v>-0.12554314039199266</v>
      </c>
      <c r="AF153" s="238">
        <f t="shared" si="282"/>
        <v>-0.14115312985720682</v>
      </c>
      <c r="AG153" s="238">
        <f t="shared" si="282"/>
        <v>-0.12290483650646269</v>
      </c>
      <c r="AH153" s="238">
        <f t="shared" si="282"/>
        <v>-0.10672090179915605</v>
      </c>
      <c r="AI153" s="238">
        <f t="shared" si="282"/>
        <v>-2.1073912258780959E-2</v>
      </c>
      <c r="AJ153" s="238">
        <f t="shared" si="282"/>
        <v>-0.100417470592035</v>
      </c>
      <c r="AK153" s="238">
        <f t="shared" si="282"/>
        <v>-0.11210385192974601</v>
      </c>
      <c r="AL153" s="238">
        <f t="shared" si="282"/>
        <v>-9.8054082212472277E-2</v>
      </c>
      <c r="AM153" s="238">
        <f t="shared" si="282"/>
        <v>-0.11559810629396335</v>
      </c>
      <c r="AN153" s="238">
        <f t="shared" si="282"/>
        <v>-8.7538518916682115E-2</v>
      </c>
      <c r="AO153" s="238">
        <f t="shared" si="282"/>
        <v>-3.3284631207677533E-3</v>
      </c>
      <c r="AP153" s="206"/>
      <c r="AQ153" s="256"/>
      <c r="AR153" s="204">
        <f t="shared" si="283"/>
        <v>-0.15556980897142758</v>
      </c>
      <c r="AS153" s="204">
        <f t="shared" si="283"/>
        <v>-0.11076682634809765</v>
      </c>
      <c r="AT153" s="204">
        <f t="shared" si="283"/>
        <v>-0.12509930467526853</v>
      </c>
      <c r="AU153" s="204">
        <f t="shared" si="283"/>
        <v>-0.10897274373477872</v>
      </c>
      <c r="AV153" s="204">
        <f t="shared" si="283"/>
        <v>-9.4941621726268632E-2</v>
      </c>
      <c r="AW153" s="204">
        <f t="shared" si="283"/>
        <v>-1.8296700939263388E-2</v>
      </c>
      <c r="AX153" s="204">
        <f t="shared" si="283"/>
        <v>-8.9106526035658384E-2</v>
      </c>
      <c r="AY153" s="204">
        <f t="shared" si="283"/>
        <v>-9.270940779698289E-2</v>
      </c>
      <c r="AZ153" s="204">
        <f t="shared" si="283"/>
        <v>-8.3036150090883054E-2</v>
      </c>
      <c r="BA153" s="204">
        <f t="shared" si="283"/>
        <v>-0.10185746290121267</v>
      </c>
      <c r="BB153" s="204">
        <f t="shared" si="283"/>
        <v>-7.5659047092470288E-2</v>
      </c>
      <c r="BC153" s="204">
        <f t="shared" si="283"/>
        <v>-2.7588417484321059E-3</v>
      </c>
      <c r="BD153" s="206"/>
      <c r="BE153" s="207"/>
    </row>
    <row r="154" spans="1:57" x14ac:dyDescent="0.35">
      <c r="A154" s="172"/>
      <c r="B154" s="67" t="s">
        <v>34</v>
      </c>
      <c r="C154" s="258"/>
      <c r="D154" s="201">
        <f t="shared" si="285"/>
        <v>0.89530639577071314</v>
      </c>
      <c r="E154" s="201">
        <f t="shared" ref="E154:O154" si="290">(D70+D147+E98-E70-E147)/(D70+D147+E98-E147)</f>
        <v>0.92259370248201811</v>
      </c>
      <c r="F154" s="202">
        <f t="shared" si="290"/>
        <v>0.91653428359372169</v>
      </c>
      <c r="G154" s="201">
        <f t="shared" si="290"/>
        <v>0.90841641471737944</v>
      </c>
      <c r="H154" s="201">
        <f t="shared" si="290"/>
        <v>0.9402587935793274</v>
      </c>
      <c r="I154" s="201">
        <f t="shared" si="290"/>
        <v>0.88164537318843317</v>
      </c>
      <c r="J154" s="201">
        <f t="shared" si="290"/>
        <v>0.9500999713149445</v>
      </c>
      <c r="K154" s="201">
        <f t="shared" si="290"/>
        <v>0.90325752320250852</v>
      </c>
      <c r="L154" s="201">
        <f t="shared" si="290"/>
        <v>0.88106372045346515</v>
      </c>
      <c r="M154" s="201">
        <f t="shared" si="290"/>
        <v>0.89304673537354051</v>
      </c>
      <c r="N154" s="203">
        <f t="shared" si="290"/>
        <v>0.91425090643507423</v>
      </c>
      <c r="O154" s="200">
        <f t="shared" si="290"/>
        <v>0.86873872351054937</v>
      </c>
      <c r="P154" s="201">
        <f t="shared" ref="P154:T154" si="291">(O70+O147+P98-P70-P147)/(O70+O147+P98-P147)</f>
        <v>0.85539964811580327</v>
      </c>
      <c r="Q154" s="201">
        <f t="shared" si="291"/>
        <v>0.88247704696734319</v>
      </c>
      <c r="R154" s="201">
        <f t="shared" si="291"/>
        <v>0.88791196247446924</v>
      </c>
      <c r="S154" s="201">
        <f t="shared" si="291"/>
        <v>0.8430742309769097</v>
      </c>
      <c r="T154" s="201">
        <f t="shared" si="291"/>
        <v>0.84270729275025447</v>
      </c>
      <c r="U154" s="201">
        <f t="shared" si="280"/>
        <v>0.91325599413114478</v>
      </c>
      <c r="V154" s="201">
        <f t="shared" si="280"/>
        <v>0.86530470378857371</v>
      </c>
      <c r="W154" s="201">
        <f t="shared" si="280"/>
        <v>0.8385243512002738</v>
      </c>
      <c r="X154" s="201">
        <f t="shared" si="280"/>
        <v>0.85411188937019811</v>
      </c>
      <c r="Y154" s="201">
        <f t="shared" si="280"/>
        <v>0.82395612801315909</v>
      </c>
      <c r="Z154" s="201">
        <f t="shared" si="280"/>
        <v>0.85784394979404111</v>
      </c>
      <c r="AA154" s="201">
        <f t="shared" si="280"/>
        <v>0.90141757092027108</v>
      </c>
      <c r="AB154" s="206">
        <f t="shared" si="280"/>
        <v>0.86179576063183583</v>
      </c>
      <c r="AC154" s="244"/>
      <c r="AD154" s="237">
        <f t="shared" si="281"/>
        <v>-4.4573285573992413E-2</v>
      </c>
      <c r="AE154" s="238">
        <f t="shared" si="282"/>
        <v>-4.3482472736103263E-2</v>
      </c>
      <c r="AF154" s="238">
        <f t="shared" si="282"/>
        <v>-3.1228860318268308E-2</v>
      </c>
      <c r="AG154" s="238">
        <f t="shared" si="282"/>
        <v>-7.1929769962158344E-2</v>
      </c>
      <c r="AH154" s="238">
        <f t="shared" si="282"/>
        <v>-0.10374962882050701</v>
      </c>
      <c r="AI154" s="238">
        <f t="shared" si="282"/>
        <v>3.5854122194724551E-2</v>
      </c>
      <c r="AJ154" s="238">
        <f t="shared" si="282"/>
        <v>-8.9248784429509648E-2</v>
      </c>
      <c r="AK154" s="238">
        <f t="shared" si="282"/>
        <v>-7.1666352440356781E-2</v>
      </c>
      <c r="AL154" s="238">
        <f t="shared" si="282"/>
        <v>-3.0590104276902352E-2</v>
      </c>
      <c r="AM154" s="238">
        <f t="shared" si="282"/>
        <v>-7.7365052268493467E-2</v>
      </c>
      <c r="AN154" s="238">
        <f t="shared" si="282"/>
        <v>-6.1697457715387982E-2</v>
      </c>
      <c r="AO154" s="238">
        <f t="shared" si="282"/>
        <v>3.7616427730615465E-2</v>
      </c>
      <c r="AP154" s="206"/>
      <c r="AQ154" s="256"/>
      <c r="AR154" s="204">
        <f t="shared" si="283"/>
        <v>-3.9906747654909869E-2</v>
      </c>
      <c r="AS154" s="204">
        <f t="shared" si="283"/>
        <v>-4.0116655514674915E-2</v>
      </c>
      <c r="AT154" s="204">
        <f t="shared" si="283"/>
        <v>-2.8622321119252447E-2</v>
      </c>
      <c r="AU154" s="204">
        <f t="shared" si="283"/>
        <v>-6.5342183740469739E-2</v>
      </c>
      <c r="AV154" s="204">
        <f t="shared" si="283"/>
        <v>-9.7551500829072935E-2</v>
      </c>
      <c r="AW154" s="204">
        <f t="shared" si="283"/>
        <v>3.1610620942711609E-2</v>
      </c>
      <c r="AX154" s="204">
        <f t="shared" si="283"/>
        <v>-8.4795267526370788E-2</v>
      </c>
      <c r="AY154" s="204">
        <f t="shared" si="283"/>
        <v>-6.4733172002234718E-2</v>
      </c>
      <c r="AZ154" s="204">
        <f t="shared" si="283"/>
        <v>-2.6951831083267042E-2</v>
      </c>
      <c r="BA154" s="204">
        <f t="shared" si="283"/>
        <v>-6.9090607360381417E-2</v>
      </c>
      <c r="BB154" s="204">
        <f t="shared" si="283"/>
        <v>-5.6406956641033124E-2</v>
      </c>
      <c r="BC154" s="204">
        <f t="shared" si="283"/>
        <v>3.2678847409721712E-2</v>
      </c>
      <c r="BD154" s="206"/>
      <c r="BE154" s="207"/>
    </row>
    <row r="155" spans="1:57" ht="15" thickBot="1" x14ac:dyDescent="0.4">
      <c r="A155" s="172"/>
      <c r="B155" s="75" t="s">
        <v>35</v>
      </c>
      <c r="C155" s="259"/>
      <c r="D155" s="209">
        <f t="shared" si="285"/>
        <v>0.68194619899927622</v>
      </c>
      <c r="E155" s="209">
        <f t="shared" ref="E155:O155" si="292">(D71+D148+E99-E71-E148)/(D71+D148+E99-E148)</f>
        <v>0.70140124143580407</v>
      </c>
      <c r="F155" s="210">
        <f t="shared" si="292"/>
        <v>0.67925587931629527</v>
      </c>
      <c r="G155" s="209">
        <f t="shared" si="292"/>
        <v>0.72148428801220843</v>
      </c>
      <c r="H155" s="209">
        <f t="shared" si="292"/>
        <v>0.72434453036787871</v>
      </c>
      <c r="I155" s="209">
        <f t="shared" si="292"/>
        <v>0.69798512355622078</v>
      </c>
      <c r="J155" s="209">
        <f t="shared" si="292"/>
        <v>0.71305693817289761</v>
      </c>
      <c r="K155" s="209">
        <f t="shared" si="292"/>
        <v>0.61835886570953014</v>
      </c>
      <c r="L155" s="209">
        <f t="shared" si="292"/>
        <v>0.64752925917133919</v>
      </c>
      <c r="M155" s="209">
        <f t="shared" si="292"/>
        <v>0.68045591450658827</v>
      </c>
      <c r="N155" s="211">
        <f t="shared" si="292"/>
        <v>0.63777569453718419</v>
      </c>
      <c r="O155" s="208">
        <f t="shared" si="292"/>
        <v>0.61972635239183138</v>
      </c>
      <c r="P155" s="209">
        <f t="shared" ref="P155:T155" si="293">(O71+O148+P99-P71-P148)/(O71+O148+P99-P148)</f>
        <v>0.55585524849000012</v>
      </c>
      <c r="Q155" s="209">
        <f t="shared" si="293"/>
        <v>0.57413199186148167</v>
      </c>
      <c r="R155" s="209">
        <f t="shared" si="293"/>
        <v>0.56749652108091708</v>
      </c>
      <c r="S155" s="209">
        <f t="shared" si="293"/>
        <v>0.58628442879390452</v>
      </c>
      <c r="T155" s="209">
        <f t="shared" si="293"/>
        <v>0.59974406847627248</v>
      </c>
      <c r="U155" s="209">
        <f t="shared" si="280"/>
        <v>0.62276692665634736</v>
      </c>
      <c r="V155" s="209">
        <f t="shared" si="280"/>
        <v>0.5534642869655243</v>
      </c>
      <c r="W155" s="209">
        <f t="shared" si="280"/>
        <v>0.48944805212594622</v>
      </c>
      <c r="X155" s="209">
        <f t="shared" si="280"/>
        <v>0.51317596944068189</v>
      </c>
      <c r="Y155" s="209">
        <f t="shared" si="280"/>
        <v>0.5242439658432676</v>
      </c>
      <c r="Z155" s="209">
        <f t="shared" si="280"/>
        <v>0.51429213493490933</v>
      </c>
      <c r="AA155" s="209">
        <f t="shared" si="280"/>
        <v>0.5625507276409133</v>
      </c>
      <c r="AB155" s="214">
        <f t="shared" si="280"/>
        <v>0.44344144020422038</v>
      </c>
      <c r="AC155" s="259"/>
      <c r="AD155" s="212">
        <f t="shared" si="281"/>
        <v>-0.1848986777759134</v>
      </c>
      <c r="AE155" s="213">
        <f t="shared" si="282"/>
        <v>-0.18144999189593072</v>
      </c>
      <c r="AF155" s="213">
        <f t="shared" si="282"/>
        <v>-0.16453204401833008</v>
      </c>
      <c r="AG155" s="213">
        <f t="shared" si="282"/>
        <v>-0.18739127305294298</v>
      </c>
      <c r="AH155" s="213">
        <f t="shared" si="282"/>
        <v>-0.17201822705601766</v>
      </c>
      <c r="AI155" s="213">
        <f t="shared" si="282"/>
        <v>-0.10776475652752905</v>
      </c>
      <c r="AJ155" s="213">
        <f t="shared" si="282"/>
        <v>-0.22381473717415296</v>
      </c>
      <c r="AK155" s="213">
        <f t="shared" si="282"/>
        <v>-0.20847249183638114</v>
      </c>
      <c r="AL155" s="213">
        <f t="shared" si="282"/>
        <v>-0.20748605229452158</v>
      </c>
      <c r="AM155" s="213">
        <f t="shared" si="282"/>
        <v>-0.22956953614929332</v>
      </c>
      <c r="AN155" s="213">
        <f t="shared" si="282"/>
        <v>-0.19361596978367668</v>
      </c>
      <c r="AO155" s="213">
        <f t="shared" si="282"/>
        <v>-9.2259469893847493E-2</v>
      </c>
      <c r="AP155" s="214"/>
      <c r="AQ155" s="257"/>
      <c r="AR155" s="212">
        <f t="shared" ref="AR155" si="294">P155-D155</f>
        <v>-0.1260909505092761</v>
      </c>
      <c r="AS155" s="213">
        <f t="shared" ref="AS155" si="295">Q155-E155</f>
        <v>-0.1272692495743224</v>
      </c>
      <c r="AT155" s="213">
        <f t="shared" ref="AT155:BC155" si="296">R155-F155</f>
        <v>-0.11175935823537819</v>
      </c>
      <c r="AU155" s="213">
        <f t="shared" si="296"/>
        <v>-0.13519985921830391</v>
      </c>
      <c r="AV155" s="213">
        <f t="shared" si="296"/>
        <v>-0.12460046189160623</v>
      </c>
      <c r="AW155" s="213">
        <f t="shared" si="296"/>
        <v>-7.5218196899873413E-2</v>
      </c>
      <c r="AX155" s="213">
        <f t="shared" si="296"/>
        <v>-0.15959265120737332</v>
      </c>
      <c r="AY155" s="213">
        <f t="shared" si="296"/>
        <v>-0.12891081358358392</v>
      </c>
      <c r="AZ155" s="213">
        <f t="shared" si="296"/>
        <v>-0.1343532897306573</v>
      </c>
      <c r="BA155" s="213">
        <f t="shared" si="296"/>
        <v>-0.15621194866332067</v>
      </c>
      <c r="BB155" s="213">
        <f t="shared" si="296"/>
        <v>-0.12348355960227486</v>
      </c>
      <c r="BC155" s="213">
        <f t="shared" si="296"/>
        <v>-5.7175624750918086E-2</v>
      </c>
      <c r="BD155" s="214"/>
      <c r="BE155" s="210"/>
    </row>
    <row r="156" spans="1:57" x14ac:dyDescent="0.35">
      <c r="A156" s="172"/>
    </row>
    <row r="157" spans="1:57" x14ac:dyDescent="0.35">
      <c r="B157" s="1" t="s">
        <v>22</v>
      </c>
    </row>
    <row r="158" spans="1:57" x14ac:dyDescent="0.35">
      <c r="B158" s="32" t="s">
        <v>189</v>
      </c>
    </row>
    <row r="159" spans="1:57" x14ac:dyDescent="0.35">
      <c r="B159" s="2" t="s">
        <v>167</v>
      </c>
    </row>
    <row r="161" spans="2:2" x14ac:dyDescent="0.35">
      <c r="B161" s="33"/>
    </row>
  </sheetData>
  <mergeCells count="4">
    <mergeCell ref="B1:AR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E161"/>
  <sheetViews>
    <sheetView workbookViewId="0">
      <pane xSplit="2" ySplit="8" topLeftCell="C9" activePane="bottomRight" state="frozen"/>
      <selection activeCell="BE1" sqref="BE1:BE1048576"/>
      <selection pane="topRight" activeCell="BE1" sqref="BE1:BE1048576"/>
      <selection pane="bottomLeft" activeCell="BE1" sqref="BE1:BE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6" width="13.7265625" style="2" customWidth="1"/>
    <col min="57" max="57" width="13.7265625" style="2" hidden="1" customWidth="1"/>
    <col min="58" max="16384" width="9.1796875" style="2"/>
  </cols>
  <sheetData>
    <row r="1" spans="1:57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/>
    </row>
    <row r="2" spans="1:57" ht="27.65" customHeight="1" thickTop="1" x14ac:dyDescent="0.5">
      <c r="B2" s="265" t="s">
        <v>165</v>
      </c>
      <c r="C2" s="317" t="s">
        <v>572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Q2" s="6"/>
      <c r="AR2" s="7"/>
      <c r="BE2" s="6"/>
    </row>
    <row r="3" spans="1:57" ht="27.65" customHeight="1" x14ac:dyDescent="0.5">
      <c r="B3" s="265" t="s">
        <v>575</v>
      </c>
      <c r="C3" s="316" t="s">
        <v>578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Q3" s="8"/>
      <c r="AR3" s="9"/>
      <c r="BE3" s="8"/>
    </row>
    <row r="4" spans="1:57" ht="27.65" customHeight="1" x14ac:dyDescent="0.5">
      <c r="B4" s="265" t="s">
        <v>0</v>
      </c>
      <c r="C4" s="315">
        <f>'NECO-COMBINED'!C4:I4</f>
        <v>44310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  <c r="AQ4" s="8"/>
      <c r="AR4" s="10"/>
      <c r="BE4" s="8"/>
    </row>
    <row r="5" spans="1:57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Q5" s="8"/>
      <c r="AR5" s="10"/>
      <c r="BE5" s="8"/>
    </row>
    <row r="6" spans="1:57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9"/>
      <c r="AQ6" s="17"/>
      <c r="AR6" s="19"/>
      <c r="BE6" s="17" t="s">
        <v>416</v>
      </c>
    </row>
    <row r="7" spans="1:57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1" t="s">
        <v>581</v>
      </c>
      <c r="AD7" s="22"/>
      <c r="AE7" s="22"/>
      <c r="AF7" s="22"/>
      <c r="AG7" s="22"/>
      <c r="AH7" s="22"/>
      <c r="AI7" s="25"/>
      <c r="AJ7" s="25"/>
      <c r="AK7" s="25"/>
      <c r="AL7" s="25"/>
      <c r="AM7" s="25"/>
      <c r="AN7" s="25"/>
      <c r="AO7" s="25"/>
      <c r="AP7" s="23"/>
      <c r="AQ7" s="21" t="s">
        <v>580</v>
      </c>
      <c r="AR7" s="22"/>
      <c r="AS7" s="22"/>
      <c r="AT7" s="22"/>
      <c r="AU7" s="22"/>
      <c r="AV7" s="22"/>
      <c r="AW7" s="25"/>
      <c r="AX7" s="25"/>
      <c r="AY7" s="25"/>
      <c r="AZ7" s="25"/>
      <c r="BA7" s="25"/>
      <c r="BB7" s="25"/>
      <c r="BC7" s="25"/>
      <c r="BD7" s="23"/>
      <c r="BE7" s="21" t="s">
        <v>79</v>
      </c>
    </row>
    <row r="8" spans="1:57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180">
        <v>44310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28" t="s">
        <v>11</v>
      </c>
      <c r="AJ8" s="271" t="s">
        <v>2</v>
      </c>
      <c r="AK8" s="271" t="s">
        <v>3</v>
      </c>
      <c r="AL8" s="271" t="s">
        <v>4</v>
      </c>
      <c r="AM8" s="271" t="s">
        <v>5</v>
      </c>
      <c r="AN8" s="271" t="s">
        <v>6</v>
      </c>
      <c r="AO8" s="271" t="s">
        <v>7</v>
      </c>
      <c r="AP8" s="31" t="s">
        <v>8</v>
      </c>
      <c r="AQ8" s="27" t="s">
        <v>7</v>
      </c>
      <c r="AR8" s="28" t="s">
        <v>8</v>
      </c>
      <c r="AS8" s="28" t="s">
        <v>13</v>
      </c>
      <c r="AT8" s="28" t="s">
        <v>9</v>
      </c>
      <c r="AU8" s="28" t="s">
        <v>10</v>
      </c>
      <c r="AV8" s="28" t="s">
        <v>1</v>
      </c>
      <c r="AW8" s="28" t="s">
        <v>11</v>
      </c>
      <c r="AX8" s="28" t="s">
        <v>2</v>
      </c>
      <c r="AY8" s="28" t="s">
        <v>3</v>
      </c>
      <c r="AZ8" s="271" t="s">
        <v>4</v>
      </c>
      <c r="BA8" s="271" t="s">
        <v>5</v>
      </c>
      <c r="BB8" s="271" t="s">
        <v>6</v>
      </c>
      <c r="BC8" s="271" t="s">
        <v>7</v>
      </c>
      <c r="BD8" s="31" t="s">
        <v>8</v>
      </c>
      <c r="BE8" s="36">
        <v>44310</v>
      </c>
    </row>
    <row r="9" spans="1:57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61"/>
      <c r="AC9" s="227"/>
      <c r="AD9" s="228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 s="62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2"/>
    </row>
    <row r="10" spans="1:57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276">
        <v>228446</v>
      </c>
      <c r="AB10" s="70">
        <v>228147</v>
      </c>
      <c r="AC10" s="207">
        <f t="shared" ref="AC10:AO15" si="0">IF(ISERROR((O10-C10)/C10)=TRUE,0,(O10-C10)/C10)</f>
        <v>1.645321789736497E-2</v>
      </c>
      <c r="AD10" s="207">
        <f t="shared" si="0"/>
        <v>1.9527073768945351E-2</v>
      </c>
      <c r="AE10" s="207">
        <f t="shared" si="0"/>
        <v>1.7968894107696393E-2</v>
      </c>
      <c r="AF10" s="207">
        <f t="shared" si="0"/>
        <v>1.8161103806041391E-2</v>
      </c>
      <c r="AG10" s="207">
        <f t="shared" si="0"/>
        <v>1.5659280015497101E-2</v>
      </c>
      <c r="AH10" s="207">
        <f t="shared" si="0"/>
        <v>1.6938160626545309E-2</v>
      </c>
      <c r="AI10" s="207">
        <f t="shared" si="0"/>
        <v>1.5224841904522026E-2</v>
      </c>
      <c r="AJ10" s="207">
        <f t="shared" si="0"/>
        <v>1.8216187576892338E-2</v>
      </c>
      <c r="AK10" s="207">
        <f t="shared" si="0"/>
        <v>1.4741291668896142E-2</v>
      </c>
      <c r="AL10" s="207">
        <f t="shared" si="0"/>
        <v>1.2623921577324846E-2</v>
      </c>
      <c r="AM10" s="207">
        <f t="shared" si="0"/>
        <v>1.3407003062175476E-2</v>
      </c>
      <c r="AN10" s="207">
        <f t="shared" si="0"/>
        <v>1.1694301573109304E-2</v>
      </c>
      <c r="AO10" s="207">
        <f t="shared" si="0"/>
        <v>9.2332432098110942E-3</v>
      </c>
      <c r="AP10" s="231"/>
      <c r="AQ10" s="71">
        <f t="shared" ref="AQ10:BC14" si="1">O10-C10</f>
        <v>3664</v>
      </c>
      <c r="AR10" s="72">
        <f t="shared" si="1"/>
        <v>4347</v>
      </c>
      <c r="AS10" s="73">
        <f t="shared" si="1"/>
        <v>3994</v>
      </c>
      <c r="AT10" s="73">
        <f t="shared" si="1"/>
        <v>4033</v>
      </c>
      <c r="AU10" s="73">
        <f t="shared" si="1"/>
        <v>3476</v>
      </c>
      <c r="AV10" s="73">
        <f t="shared" si="1"/>
        <v>3761</v>
      </c>
      <c r="AW10" s="73">
        <f t="shared" si="1"/>
        <v>3385</v>
      </c>
      <c r="AX10" s="73">
        <f t="shared" si="1"/>
        <v>4057</v>
      </c>
      <c r="AY10" s="73">
        <f t="shared" si="1"/>
        <v>3306</v>
      </c>
      <c r="AZ10" s="73">
        <f t="shared" si="1"/>
        <v>2846</v>
      </c>
      <c r="BA10" s="73">
        <f t="shared" si="1"/>
        <v>3021</v>
      </c>
      <c r="BB10" s="73">
        <f t="shared" si="1"/>
        <v>2642</v>
      </c>
      <c r="BC10" s="73">
        <f t="shared" si="1"/>
        <v>2090</v>
      </c>
      <c r="BD10" s="74"/>
      <c r="BE10" s="71">
        <f>IF(ISERROR(GETPIVOTDATA("VALUE",'CSS WK pvt'!$J$2,"DT_FILE",BE$8,"COMMODITY",BE$6,"TRIM_CAT",TRIM(B10),"TRIM_LINE",A9))=TRUE,0,GETPIVOTDATA("VALUE",'CSS WK pvt'!$J$2,"DT_FILE",BE$8,"COMMODITY",BE$6,"TRIM_CAT",TRIM(B10),"TRIM_LINE",A9))</f>
        <v>228147</v>
      </c>
    </row>
    <row r="11" spans="1:57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276">
        <v>19797</v>
      </c>
      <c r="AB11" s="70">
        <v>19930</v>
      </c>
      <c r="AC11" s="207">
        <f t="shared" si="0"/>
        <v>1.115588755651661E-2</v>
      </c>
      <c r="AD11" s="207">
        <f t="shared" si="0"/>
        <v>1.2196921261004278E-2</v>
      </c>
      <c r="AE11" s="207">
        <f t="shared" si="0"/>
        <v>3.6521824616594575E-2</v>
      </c>
      <c r="AF11" s="207">
        <f t="shared" si="0"/>
        <v>3.8425538203852409E-2</v>
      </c>
      <c r="AG11" s="207">
        <f t="shared" si="0"/>
        <v>6.0538780343398463E-2</v>
      </c>
      <c r="AH11" s="207">
        <f t="shared" si="0"/>
        <v>4.3244310608678484E-2</v>
      </c>
      <c r="AI11" s="207">
        <f t="shared" si="0"/>
        <v>4.9683919399446858E-2</v>
      </c>
      <c r="AJ11" s="207">
        <f t="shared" si="0"/>
        <v>5.905511811023622E-3</v>
      </c>
      <c r="AK11" s="207">
        <f t="shared" si="0"/>
        <v>-1.5056707078607743E-2</v>
      </c>
      <c r="AL11" s="207">
        <f t="shared" si="0"/>
        <v>-4.8463299400905949E-2</v>
      </c>
      <c r="AM11" s="207">
        <f t="shared" si="0"/>
        <v>-5.4243560403174761E-2</v>
      </c>
      <c r="AN11" s="207">
        <f t="shared" si="0"/>
        <v>-4.8874191509021059E-2</v>
      </c>
      <c r="AO11" s="207">
        <f t="shared" si="0"/>
        <v>-3.7812879708383963E-2</v>
      </c>
      <c r="AP11" s="231"/>
      <c r="AQ11" s="71">
        <f t="shared" si="1"/>
        <v>227</v>
      </c>
      <c r="AR11" s="72">
        <f t="shared" si="1"/>
        <v>248</v>
      </c>
      <c r="AS11" s="73">
        <f t="shared" si="1"/>
        <v>743</v>
      </c>
      <c r="AT11" s="73">
        <f t="shared" si="1"/>
        <v>780</v>
      </c>
      <c r="AU11" s="73">
        <f t="shared" si="1"/>
        <v>1227</v>
      </c>
      <c r="AV11" s="73">
        <f t="shared" si="1"/>
        <v>876</v>
      </c>
      <c r="AW11" s="73">
        <f t="shared" si="1"/>
        <v>1006</v>
      </c>
      <c r="AX11" s="73">
        <f t="shared" si="1"/>
        <v>120</v>
      </c>
      <c r="AY11" s="73">
        <f t="shared" si="1"/>
        <v>-308</v>
      </c>
      <c r="AZ11" s="73">
        <f t="shared" si="1"/>
        <v>-995</v>
      </c>
      <c r="BA11" s="73">
        <f t="shared" si="1"/>
        <v>-1114</v>
      </c>
      <c r="BB11" s="73">
        <f t="shared" si="1"/>
        <v>-1005</v>
      </c>
      <c r="BC11" s="73">
        <f t="shared" si="1"/>
        <v>-778</v>
      </c>
      <c r="BD11" s="74"/>
      <c r="BE11" s="71">
        <f>IF(ISERROR(GETPIVOTDATA("VALUE",'CSS WK pvt'!$J$2,"DT_FILE",BE$8,"COMMODITY",BE$6,"TRIM_CAT",TRIM(B11),"TRIM_LINE",A9))=TRUE,0,GETPIVOTDATA("VALUE",'CSS WK pvt'!$J$2,"DT_FILE",BE$8,"COMMODITY",BE$6,"TRIM_CAT",TRIM(B11),"TRIM_LINE",A9))</f>
        <v>19930</v>
      </c>
    </row>
    <row r="12" spans="1:57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276">
        <v>19363</v>
      </c>
      <c r="AB12" s="70">
        <v>19278</v>
      </c>
      <c r="AC12" s="207">
        <f t="shared" si="0"/>
        <v>2.7496382054992764E-2</v>
      </c>
      <c r="AD12" s="207">
        <f t="shared" si="0"/>
        <v>3.0896314970766506E-2</v>
      </c>
      <c r="AE12" s="207">
        <f t="shared" si="0"/>
        <v>3.0107526881720432E-2</v>
      </c>
      <c r="AF12" s="207">
        <f t="shared" si="0"/>
        <v>2.9024600776866638E-2</v>
      </c>
      <c r="AG12" s="207">
        <f t="shared" si="0"/>
        <v>2.821011673151751E-2</v>
      </c>
      <c r="AH12" s="207">
        <f t="shared" si="0"/>
        <v>3.2087294727744166E-2</v>
      </c>
      <c r="AI12" s="207">
        <f t="shared" si="0"/>
        <v>3.2110091743119268E-2</v>
      </c>
      <c r="AJ12" s="207">
        <f t="shared" si="0"/>
        <v>2.9460781678404387E-2</v>
      </c>
      <c r="AK12" s="207">
        <f t="shared" si="0"/>
        <v>1.9641060934935676E-2</v>
      </c>
      <c r="AL12" s="207">
        <f t="shared" si="0"/>
        <v>1.4296226216756018E-2</v>
      </c>
      <c r="AM12" s="207">
        <f t="shared" si="0"/>
        <v>1.5444421096869091E-2</v>
      </c>
      <c r="AN12" s="207">
        <f t="shared" si="0"/>
        <v>1.1917829700486122E-2</v>
      </c>
      <c r="AO12" s="207">
        <f t="shared" si="0"/>
        <v>1.0067814293166406E-2</v>
      </c>
      <c r="AP12" s="231"/>
      <c r="AQ12" s="71">
        <f t="shared" si="1"/>
        <v>513</v>
      </c>
      <c r="AR12" s="72">
        <f t="shared" si="1"/>
        <v>576</v>
      </c>
      <c r="AS12" s="73">
        <f t="shared" si="1"/>
        <v>560</v>
      </c>
      <c r="AT12" s="73">
        <f t="shared" si="1"/>
        <v>538</v>
      </c>
      <c r="AU12" s="73">
        <f t="shared" si="1"/>
        <v>522</v>
      </c>
      <c r="AV12" s="73">
        <f t="shared" si="1"/>
        <v>594</v>
      </c>
      <c r="AW12" s="73">
        <f t="shared" si="1"/>
        <v>595</v>
      </c>
      <c r="AX12" s="73">
        <f t="shared" si="1"/>
        <v>548</v>
      </c>
      <c r="AY12" s="73">
        <f t="shared" si="1"/>
        <v>371</v>
      </c>
      <c r="AZ12" s="73">
        <f t="shared" si="1"/>
        <v>272</v>
      </c>
      <c r="BA12" s="73">
        <f t="shared" si="1"/>
        <v>294</v>
      </c>
      <c r="BB12" s="73">
        <f t="shared" si="1"/>
        <v>228</v>
      </c>
      <c r="BC12" s="73">
        <f t="shared" si="1"/>
        <v>193</v>
      </c>
      <c r="BD12" s="74"/>
      <c r="BE12" s="71">
        <f>IF(ISERROR(GETPIVOTDATA("VALUE",'CSS WK pvt'!$J$2,"DT_FILE",BE$8,"COMMODITY",BE$6,"TRIM_CAT",TRIM(B12),"TRIM_LINE",A9))=TRUE,0,GETPIVOTDATA("VALUE",'CSS WK pvt'!$J$2,"DT_FILE",BE$8,"COMMODITY",BE$6,"TRIM_CAT",TRIM(B12),"TRIM_LINE",A9))</f>
        <v>19278</v>
      </c>
    </row>
    <row r="13" spans="1:57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276">
        <v>5098</v>
      </c>
      <c r="AB13" s="70">
        <v>5104</v>
      </c>
      <c r="AC13" s="207">
        <f t="shared" si="0"/>
        <v>1.5092120736965895E-2</v>
      </c>
      <c r="AD13" s="207">
        <f t="shared" si="0"/>
        <v>1.6653605015673981E-2</v>
      </c>
      <c r="AE13" s="207">
        <f t="shared" si="0"/>
        <v>1.7647058823529412E-2</v>
      </c>
      <c r="AF13" s="207">
        <f t="shared" si="0"/>
        <v>1.7055479317780828E-2</v>
      </c>
      <c r="AG13" s="207">
        <f t="shared" si="0"/>
        <v>1.6464131713053703E-2</v>
      </c>
      <c r="AH13" s="207">
        <f t="shared" si="0"/>
        <v>-3.5280282242257936E-3</v>
      </c>
      <c r="AI13" s="207">
        <f t="shared" si="0"/>
        <v>-9.1886608015640282E-3</v>
      </c>
      <c r="AJ13" s="207">
        <f t="shared" si="0"/>
        <v>-1.0343481654957064E-2</v>
      </c>
      <c r="AK13" s="207">
        <f t="shared" si="0"/>
        <v>-1.4560279557367502E-2</v>
      </c>
      <c r="AL13" s="207">
        <f t="shared" si="0"/>
        <v>-1.702456954923583E-2</v>
      </c>
      <c r="AM13" s="207">
        <f t="shared" si="0"/>
        <v>-1.6441005802707929E-2</v>
      </c>
      <c r="AN13" s="207">
        <f t="shared" si="0"/>
        <v>-1.7367811655731379E-2</v>
      </c>
      <c r="AO13" s="207">
        <f t="shared" si="0"/>
        <v>-1.5640084958486195E-2</v>
      </c>
      <c r="AP13" s="231"/>
      <c r="AQ13" s="71">
        <f t="shared" si="1"/>
        <v>77</v>
      </c>
      <c r="AR13" s="72">
        <f t="shared" si="1"/>
        <v>85</v>
      </c>
      <c r="AS13" s="73">
        <f t="shared" si="1"/>
        <v>90</v>
      </c>
      <c r="AT13" s="73">
        <f t="shared" si="1"/>
        <v>87</v>
      </c>
      <c r="AU13" s="73">
        <f t="shared" si="1"/>
        <v>84</v>
      </c>
      <c r="AV13" s="73">
        <f t="shared" si="1"/>
        <v>-18</v>
      </c>
      <c r="AW13" s="73">
        <f t="shared" si="1"/>
        <v>-47</v>
      </c>
      <c r="AX13" s="73">
        <f t="shared" si="1"/>
        <v>-53</v>
      </c>
      <c r="AY13" s="73">
        <f t="shared" si="1"/>
        <v>-75</v>
      </c>
      <c r="AZ13" s="73">
        <f t="shared" si="1"/>
        <v>-88</v>
      </c>
      <c r="BA13" s="73">
        <f t="shared" si="1"/>
        <v>-85</v>
      </c>
      <c r="BB13" s="73">
        <f t="shared" si="1"/>
        <v>-90</v>
      </c>
      <c r="BC13" s="73">
        <f t="shared" si="1"/>
        <v>-81</v>
      </c>
      <c r="BD13" s="74"/>
      <c r="BE13" s="71">
        <f>IF(ISERROR(GETPIVOTDATA("VALUE",'CSS WK pvt'!$J$2,"DT_FILE",BE$8,"COMMODITY",BE$6,"TRIM_CAT",TRIM(B13),"TRIM_LINE",A9))=TRUE,0,GETPIVOTDATA("VALUE",'CSS WK pvt'!$J$2,"DT_FILE",BE$8,"COMMODITY",BE$6,"TRIM_CAT",TRIM(B13),"TRIM_LINE",A9))</f>
        <v>5104</v>
      </c>
    </row>
    <row r="14" spans="1:57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276">
        <v>795</v>
      </c>
      <c r="AB14" s="70">
        <v>797</v>
      </c>
      <c r="AC14" s="207">
        <f t="shared" si="0"/>
        <v>1.2919896640826873E-2</v>
      </c>
      <c r="AD14" s="207">
        <f t="shared" si="0"/>
        <v>1.4230271668822769E-2</v>
      </c>
      <c r="AE14" s="207">
        <f t="shared" si="0"/>
        <v>1.2970168612191959E-2</v>
      </c>
      <c r="AF14" s="207">
        <f t="shared" si="0"/>
        <v>1.3003901170351105E-2</v>
      </c>
      <c r="AG14" s="207">
        <f t="shared" si="0"/>
        <v>1.0403120936280884E-2</v>
      </c>
      <c r="AH14" s="207">
        <f t="shared" si="0"/>
        <v>1.6927083333333332E-2</v>
      </c>
      <c r="AI14" s="207">
        <f t="shared" si="0"/>
        <v>1.6905071521456438E-2</v>
      </c>
      <c r="AJ14" s="207">
        <f t="shared" si="0"/>
        <v>1.9404915912031046E-2</v>
      </c>
      <c r="AK14" s="207">
        <f t="shared" si="0"/>
        <v>1.1553273427471117E-2</v>
      </c>
      <c r="AL14" s="207">
        <f t="shared" si="0"/>
        <v>1.0243277848911651E-2</v>
      </c>
      <c r="AM14" s="207">
        <f t="shared" si="0"/>
        <v>1.4066496163682864E-2</v>
      </c>
      <c r="AN14" s="207">
        <f t="shared" si="0"/>
        <v>1.6602809706257982E-2</v>
      </c>
      <c r="AO14" s="207">
        <f t="shared" si="0"/>
        <v>1.4030612244897959E-2</v>
      </c>
      <c r="AP14" s="231"/>
      <c r="AQ14" s="71">
        <f t="shared" si="1"/>
        <v>10</v>
      </c>
      <c r="AR14" s="72">
        <f t="shared" si="1"/>
        <v>11</v>
      </c>
      <c r="AS14" s="73">
        <f t="shared" si="1"/>
        <v>10</v>
      </c>
      <c r="AT14" s="73">
        <f t="shared" si="1"/>
        <v>10</v>
      </c>
      <c r="AU14" s="73">
        <f t="shared" si="1"/>
        <v>8</v>
      </c>
      <c r="AV14" s="73">
        <f t="shared" si="1"/>
        <v>13</v>
      </c>
      <c r="AW14" s="73">
        <f t="shared" si="1"/>
        <v>13</v>
      </c>
      <c r="AX14" s="73">
        <f t="shared" si="1"/>
        <v>15</v>
      </c>
      <c r="AY14" s="73">
        <f t="shared" si="1"/>
        <v>9</v>
      </c>
      <c r="AZ14" s="73">
        <f t="shared" si="1"/>
        <v>8</v>
      </c>
      <c r="BA14" s="73">
        <f t="shared" si="1"/>
        <v>11</v>
      </c>
      <c r="BB14" s="73">
        <f t="shared" si="1"/>
        <v>13</v>
      </c>
      <c r="BC14" s="73">
        <f t="shared" si="1"/>
        <v>11</v>
      </c>
      <c r="BD14" s="74"/>
      <c r="BE14" s="71">
        <f>IF(ISERROR(GETPIVOTDATA("VALUE",'CSS WK pvt'!$J$2,"DT_FILE",BE$8,"COMMODITY",BE$6,"TRIM_CAT",TRIM(B14),"TRIM_LINE",A9))=TRUE,0,GETPIVOTDATA("VALUE",'CSS WK pvt'!$J$2,"DT_FILE",BE$8,"COMMODITY",BE$6,"TRIM_CAT",TRIM(B14),"TRIM_LINE",A9))</f>
        <v>797</v>
      </c>
    </row>
    <row r="15" spans="1:57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E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277">
        <v>273499</v>
      </c>
      <c r="AB15" s="78">
        <v>273256</v>
      </c>
      <c r="AC15" s="210">
        <f t="shared" si="0"/>
        <v>1.6784204684329136E-2</v>
      </c>
      <c r="AD15" s="212">
        <f t="shared" si="0"/>
        <v>1.9692148937999827E-2</v>
      </c>
      <c r="AE15" s="213">
        <f t="shared" si="0"/>
        <v>2.0206823219313486E-2</v>
      </c>
      <c r="AF15" s="213">
        <f t="shared" si="0"/>
        <v>2.0421856784607138E-2</v>
      </c>
      <c r="AG15" s="213">
        <f t="shared" si="0"/>
        <v>1.9942239891981097E-2</v>
      </c>
      <c r="AH15" s="213">
        <f t="shared" si="0"/>
        <v>1.9596373208540508E-2</v>
      </c>
      <c r="AI15" s="213">
        <f t="shared" si="0"/>
        <v>1.8547094338491964E-2</v>
      </c>
      <c r="AJ15" s="213">
        <f t="shared" si="0"/>
        <v>1.751939954846523E-2</v>
      </c>
      <c r="AK15" s="213">
        <f t="shared" si="0"/>
        <v>1.2254074489042565E-2</v>
      </c>
      <c r="AL15" s="213">
        <f t="shared" si="0"/>
        <v>7.5400808999379967E-3</v>
      </c>
      <c r="AM15" s="213">
        <f t="shared" si="0"/>
        <v>7.8529102287201637E-3</v>
      </c>
      <c r="AN15" s="213">
        <f t="shared" si="0"/>
        <v>6.5836711699272044E-3</v>
      </c>
      <c r="AO15" s="213">
        <f t="shared" si="0"/>
        <v>5.2744942366501997E-3</v>
      </c>
      <c r="AP15" s="214"/>
      <c r="AQ15" s="79">
        <f t="shared" ref="AQ15:AT15" si="3">SUM(AQ10:AQ14)</f>
        <v>4491</v>
      </c>
      <c r="AR15" s="80">
        <f t="shared" si="3"/>
        <v>5267</v>
      </c>
      <c r="AS15" s="81">
        <f t="shared" si="3"/>
        <v>5397</v>
      </c>
      <c r="AT15" s="81">
        <f t="shared" si="3"/>
        <v>5448</v>
      </c>
      <c r="AU15" s="81">
        <f t="shared" ref="AU15:AV15" si="4">SUM(AU10:AU14)</f>
        <v>5317</v>
      </c>
      <c r="AV15" s="81">
        <f t="shared" si="4"/>
        <v>5226</v>
      </c>
      <c r="AW15" s="81">
        <f t="shared" ref="AW15:AX15" si="5">SUM(AW10:AW14)</f>
        <v>4952</v>
      </c>
      <c r="AX15" s="81">
        <f t="shared" si="5"/>
        <v>4687</v>
      </c>
      <c r="AY15" s="81">
        <f t="shared" ref="AY15:AZ15" si="6">SUM(AY10:AY14)</f>
        <v>3303</v>
      </c>
      <c r="AZ15" s="81">
        <f t="shared" si="6"/>
        <v>2043</v>
      </c>
      <c r="BA15" s="81">
        <f t="shared" ref="BA15:BB15" si="7">SUM(BA10:BA14)</f>
        <v>2127</v>
      </c>
      <c r="BB15" s="81">
        <f t="shared" si="7"/>
        <v>1788</v>
      </c>
      <c r="BC15" s="81">
        <f t="shared" ref="BC15" si="8">SUM(BC10:BC14)</f>
        <v>1435</v>
      </c>
      <c r="BD15" s="82"/>
      <c r="BE15" s="79">
        <f t="shared" si="2"/>
        <v>273256</v>
      </c>
    </row>
    <row r="16" spans="1:57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87"/>
      <c r="AC16" s="232"/>
      <c r="AD16" s="233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  <c r="AQ16" s="88"/>
      <c r="AR16" s="89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  <c r="BE16" s="88"/>
    </row>
    <row r="17" spans="1:57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279">
        <v>51217</v>
      </c>
      <c r="AB17" s="94">
        <v>51299</v>
      </c>
      <c r="AC17" s="207">
        <f t="shared" ref="AC17:AO22" si="9">IF(ISERROR((O17-C17)/C17)=TRUE,0,(O17-C17)/C17)</f>
        <v>0.32600677075438328</v>
      </c>
      <c r="AD17" s="207">
        <f t="shared" si="9"/>
        <v>0.27096654619590399</v>
      </c>
      <c r="AE17" s="207">
        <f t="shared" si="9"/>
        <v>0.27989584356883168</v>
      </c>
      <c r="AF17" s="207">
        <f t="shared" si="9"/>
        <v>0.3581837273029938</v>
      </c>
      <c r="AG17" s="207">
        <f t="shared" si="9"/>
        <v>0.19533613755442403</v>
      </c>
      <c r="AH17" s="207">
        <f t="shared" si="9"/>
        <v>0.25766980866988531</v>
      </c>
      <c r="AI17" s="207">
        <f t="shared" si="9"/>
        <v>0.27715866683824475</v>
      </c>
      <c r="AJ17" s="207">
        <f t="shared" si="9"/>
        <v>0.28467968019935624</v>
      </c>
      <c r="AK17" s="207">
        <f t="shared" si="9"/>
        <v>0.17148206360946747</v>
      </c>
      <c r="AL17" s="207">
        <f t="shared" si="9"/>
        <v>0.30269891850135189</v>
      </c>
      <c r="AM17" s="207">
        <f t="shared" si="9"/>
        <v>9.7852746540793192E-2</v>
      </c>
      <c r="AN17" s="207">
        <f t="shared" si="9"/>
        <v>6.4087947882736154E-2</v>
      </c>
      <c r="AO17" s="207">
        <f t="shared" si="9"/>
        <v>-2.4177876005029911E-2</v>
      </c>
      <c r="AP17" s="239"/>
      <c r="AQ17" s="95">
        <f t="shared" ref="AQ17:BC21" si="10">O17-C17</f>
        <v>12904</v>
      </c>
      <c r="AR17" s="72">
        <f t="shared" si="10"/>
        <v>11696</v>
      </c>
      <c r="AS17" s="73">
        <f t="shared" si="10"/>
        <v>11394</v>
      </c>
      <c r="AT17" s="73">
        <f t="shared" si="10"/>
        <v>13986</v>
      </c>
      <c r="AU17" s="73">
        <f t="shared" si="10"/>
        <v>7941</v>
      </c>
      <c r="AV17" s="73">
        <f t="shared" si="10"/>
        <v>10087</v>
      </c>
      <c r="AW17" s="73">
        <f t="shared" si="10"/>
        <v>10769</v>
      </c>
      <c r="AX17" s="73">
        <f t="shared" si="10"/>
        <v>10967</v>
      </c>
      <c r="AY17" s="73">
        <f t="shared" si="10"/>
        <v>7419</v>
      </c>
      <c r="AZ17" s="73">
        <f t="shared" si="10"/>
        <v>12539</v>
      </c>
      <c r="BA17" s="73">
        <f t="shared" si="10"/>
        <v>4229</v>
      </c>
      <c r="BB17" s="73">
        <f t="shared" si="10"/>
        <v>3148</v>
      </c>
      <c r="BC17" s="73">
        <f t="shared" si="10"/>
        <v>-1269</v>
      </c>
      <c r="BD17" s="96"/>
      <c r="BE17" s="71">
        <f>IF(ISERROR(GETPIVOTDATA("VALUE",'CSS WK pvt'!$J$2,"DT_FILE",BE$8,"COMMODITY",BE$6,"TRIM_CAT",TRIM(B17),"TRIM_LINE",A16))=TRUE,0,GETPIVOTDATA("VALUE",'CSS WK pvt'!$J$2,"DT_FILE",BE$8,"COMMODITY",BE$6,"TRIM_CAT",TRIM(B17),"TRIM_LINE",A16))</f>
        <v>51299</v>
      </c>
    </row>
    <row r="18" spans="1:57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279">
        <v>7261</v>
      </c>
      <c r="AB18" s="94">
        <v>7770</v>
      </c>
      <c r="AC18" s="207">
        <f t="shared" si="9"/>
        <v>-0.2552156523619068</v>
      </c>
      <c r="AD18" s="207">
        <f t="shared" si="9"/>
        <v>-0.2592203425449196</v>
      </c>
      <c r="AE18" s="207">
        <f t="shared" si="9"/>
        <v>-0.18257211538461537</v>
      </c>
      <c r="AF18" s="207">
        <f t="shared" si="9"/>
        <v>4.0224105731935062E-3</v>
      </c>
      <c r="AG18" s="207">
        <f t="shared" si="9"/>
        <v>8.2385070550751019E-2</v>
      </c>
      <c r="AH18" s="207">
        <f t="shared" si="9"/>
        <v>9.9969287469287474E-2</v>
      </c>
      <c r="AI18" s="207">
        <f t="shared" si="9"/>
        <v>3.6838180462341538E-2</v>
      </c>
      <c r="AJ18" s="207">
        <f t="shared" si="9"/>
        <v>-4.3857101365088587E-2</v>
      </c>
      <c r="AK18" s="207">
        <f t="shared" si="9"/>
        <v>-9.4238018309100696E-2</v>
      </c>
      <c r="AL18" s="207">
        <f t="shared" si="9"/>
        <v>-9.6873005743458834E-2</v>
      </c>
      <c r="AM18" s="207">
        <f t="shared" si="9"/>
        <v>-0.26049466757431361</v>
      </c>
      <c r="AN18" s="207">
        <f t="shared" si="9"/>
        <v>1.9928315412186381E-2</v>
      </c>
      <c r="AO18" s="207">
        <f t="shared" si="9"/>
        <v>5.3846153846153849E-2</v>
      </c>
      <c r="AP18" s="239"/>
      <c r="AQ18" s="95">
        <f t="shared" si="10"/>
        <v>-2361</v>
      </c>
      <c r="AR18" s="72">
        <f t="shared" si="10"/>
        <v>-2467</v>
      </c>
      <c r="AS18" s="73">
        <f t="shared" si="10"/>
        <v>-1519</v>
      </c>
      <c r="AT18" s="73">
        <f t="shared" si="10"/>
        <v>28</v>
      </c>
      <c r="AU18" s="73">
        <f t="shared" si="10"/>
        <v>543</v>
      </c>
      <c r="AV18" s="73">
        <f t="shared" si="10"/>
        <v>651</v>
      </c>
      <c r="AW18" s="73">
        <f t="shared" si="10"/>
        <v>247</v>
      </c>
      <c r="AX18" s="73">
        <f t="shared" si="10"/>
        <v>-302</v>
      </c>
      <c r="AY18" s="73">
        <f t="shared" si="10"/>
        <v>-700</v>
      </c>
      <c r="AZ18" s="73">
        <f t="shared" si="10"/>
        <v>-759</v>
      </c>
      <c r="BA18" s="73">
        <f t="shared" si="10"/>
        <v>-2296</v>
      </c>
      <c r="BB18" s="73">
        <f t="shared" si="10"/>
        <v>139</v>
      </c>
      <c r="BC18" s="73">
        <f t="shared" si="10"/>
        <v>371</v>
      </c>
      <c r="BD18" s="96"/>
      <c r="BE18" s="71">
        <f>IF(ISERROR(GETPIVOTDATA("VALUE",'CSS WK pvt'!$J$2,"DT_FILE",BE$8,"COMMODITY",BE$6,"TRIM_CAT",TRIM(B18),"TRIM_LINE",A16))=TRUE,0,GETPIVOTDATA("VALUE",'CSS WK pvt'!$J$2,"DT_FILE",BE$8,"COMMODITY",BE$6,"TRIM_CAT",TRIM(B18),"TRIM_LINE",A16))</f>
        <v>7770</v>
      </c>
    </row>
    <row r="19" spans="1:57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279">
        <v>3162</v>
      </c>
      <c r="AB19" s="94">
        <v>3044</v>
      </c>
      <c r="AC19" s="207">
        <f t="shared" si="9"/>
        <v>0.52290076335877866</v>
      </c>
      <c r="AD19" s="207">
        <f t="shared" si="9"/>
        <v>0.40108169655565046</v>
      </c>
      <c r="AE19" s="207">
        <f t="shared" si="9"/>
        <v>0.31734931734931737</v>
      </c>
      <c r="AF19" s="207">
        <f t="shared" si="9"/>
        <v>0.54905193734542457</v>
      </c>
      <c r="AG19" s="207">
        <f t="shared" si="9"/>
        <v>0.26301886792452828</v>
      </c>
      <c r="AH19" s="207">
        <f t="shared" si="9"/>
        <v>0.30622768742562473</v>
      </c>
      <c r="AI19" s="207">
        <f t="shared" si="9"/>
        <v>0.19457186544342508</v>
      </c>
      <c r="AJ19" s="207">
        <f t="shared" si="9"/>
        <v>0.26404264042640424</v>
      </c>
      <c r="AK19" s="207">
        <f t="shared" si="9"/>
        <v>4.1011409189022512E-2</v>
      </c>
      <c r="AL19" s="207">
        <f t="shared" si="9"/>
        <v>0.11267166042446941</v>
      </c>
      <c r="AM19" s="207">
        <f t="shared" si="9"/>
        <v>0.15476621964479884</v>
      </c>
      <c r="AN19" s="207">
        <f t="shared" si="9"/>
        <v>1.2959614225437011E-2</v>
      </c>
      <c r="AO19" s="207">
        <f t="shared" si="9"/>
        <v>-0.20751879699248121</v>
      </c>
      <c r="AP19" s="239"/>
      <c r="AQ19" s="95">
        <f t="shared" si="10"/>
        <v>1370</v>
      </c>
      <c r="AR19" s="72">
        <f t="shared" si="10"/>
        <v>1409</v>
      </c>
      <c r="AS19" s="73">
        <f t="shared" si="10"/>
        <v>953</v>
      </c>
      <c r="AT19" s="73">
        <f t="shared" si="10"/>
        <v>1332</v>
      </c>
      <c r="AU19" s="73">
        <f t="shared" si="10"/>
        <v>697</v>
      </c>
      <c r="AV19" s="73">
        <f t="shared" si="10"/>
        <v>772</v>
      </c>
      <c r="AW19" s="73">
        <f t="shared" si="10"/>
        <v>509</v>
      </c>
      <c r="AX19" s="73">
        <f t="shared" si="10"/>
        <v>644</v>
      </c>
      <c r="AY19" s="73">
        <f t="shared" si="10"/>
        <v>133</v>
      </c>
      <c r="AZ19" s="73">
        <f t="shared" si="10"/>
        <v>361</v>
      </c>
      <c r="BA19" s="73">
        <f t="shared" si="10"/>
        <v>427</v>
      </c>
      <c r="BB19" s="73">
        <f t="shared" si="10"/>
        <v>43</v>
      </c>
      <c r="BC19" s="73">
        <f t="shared" si="10"/>
        <v>-828</v>
      </c>
      <c r="BD19" s="96"/>
      <c r="BE19" s="71">
        <f>IF(ISERROR(GETPIVOTDATA("VALUE",'CSS WK pvt'!$J$2,"DT_FILE",BE$8,"COMMODITY",BE$6,"TRIM_CAT",TRIM(B19),"TRIM_LINE",A16))=TRUE,0,GETPIVOTDATA("VALUE",'CSS WK pvt'!$J$2,"DT_FILE",BE$8,"COMMODITY",BE$6,"TRIM_CAT",TRIM(B19),"TRIM_LINE",A16))</f>
        <v>3044</v>
      </c>
    </row>
    <row r="20" spans="1:57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279">
        <v>664</v>
      </c>
      <c r="AB20" s="94">
        <v>598</v>
      </c>
      <c r="AC20" s="207">
        <f t="shared" si="9"/>
        <v>0.48424543946932008</v>
      </c>
      <c r="AD20" s="207">
        <f t="shared" si="9"/>
        <v>0.39046538024971622</v>
      </c>
      <c r="AE20" s="207">
        <f t="shared" si="9"/>
        <v>0.17114568599717114</v>
      </c>
      <c r="AF20" s="207">
        <f t="shared" si="9"/>
        <v>0.56149732620320858</v>
      </c>
      <c r="AG20" s="207">
        <f t="shared" si="9"/>
        <v>0.36052202283849921</v>
      </c>
      <c r="AH20" s="207">
        <f t="shared" si="9"/>
        <v>0.16961130742049471</v>
      </c>
      <c r="AI20" s="207">
        <f t="shared" si="9"/>
        <v>6.0200668896321072E-2</v>
      </c>
      <c r="AJ20" s="207">
        <f t="shared" si="9"/>
        <v>0.21052631578947367</v>
      </c>
      <c r="AK20" s="207">
        <f t="shared" si="9"/>
        <v>-2.6957637997432605E-2</v>
      </c>
      <c r="AL20" s="207">
        <f t="shared" si="9"/>
        <v>9.2071611253196933E-2</v>
      </c>
      <c r="AM20" s="207">
        <f t="shared" si="9"/>
        <v>0.24042879019908117</v>
      </c>
      <c r="AN20" s="207">
        <f t="shared" si="9"/>
        <v>7.0666666666666669E-2</v>
      </c>
      <c r="AO20" s="207">
        <f t="shared" si="9"/>
        <v>-0.25810055865921788</v>
      </c>
      <c r="AP20" s="239"/>
      <c r="AQ20" s="95">
        <f t="shared" si="10"/>
        <v>292</v>
      </c>
      <c r="AR20" s="72">
        <f t="shared" si="10"/>
        <v>344</v>
      </c>
      <c r="AS20" s="73">
        <f t="shared" si="10"/>
        <v>121</v>
      </c>
      <c r="AT20" s="73">
        <f t="shared" si="10"/>
        <v>315</v>
      </c>
      <c r="AU20" s="73">
        <f t="shared" si="10"/>
        <v>221</v>
      </c>
      <c r="AV20" s="73">
        <f t="shared" si="10"/>
        <v>96</v>
      </c>
      <c r="AW20" s="73">
        <f t="shared" si="10"/>
        <v>36</v>
      </c>
      <c r="AX20" s="73">
        <f t="shared" si="10"/>
        <v>124</v>
      </c>
      <c r="AY20" s="73">
        <f t="shared" si="10"/>
        <v>-21</v>
      </c>
      <c r="AZ20" s="73">
        <f t="shared" si="10"/>
        <v>72</v>
      </c>
      <c r="BA20" s="73">
        <f t="shared" si="10"/>
        <v>157</v>
      </c>
      <c r="BB20" s="73">
        <f t="shared" si="10"/>
        <v>53</v>
      </c>
      <c r="BC20" s="73">
        <f t="shared" si="10"/>
        <v>-231</v>
      </c>
      <c r="BD20" s="96"/>
      <c r="BE20" s="71">
        <f>IF(ISERROR(GETPIVOTDATA("VALUE",'CSS WK pvt'!$J$2,"DT_FILE",BE$8,"COMMODITY",BE$6,"TRIM_CAT",TRIM(B20),"TRIM_LINE",A16))=TRUE,0,GETPIVOTDATA("VALUE",'CSS WK pvt'!$J$2,"DT_FILE",BE$8,"COMMODITY",BE$6,"TRIM_CAT",TRIM(B20),"TRIM_LINE",A16))</f>
        <v>598</v>
      </c>
    </row>
    <row r="21" spans="1:57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279">
        <v>105</v>
      </c>
      <c r="AB21" s="94">
        <v>93</v>
      </c>
      <c r="AC21" s="207">
        <f t="shared" si="9"/>
        <v>0.55952380952380953</v>
      </c>
      <c r="AD21" s="207">
        <f t="shared" si="9"/>
        <v>0.3359375</v>
      </c>
      <c r="AE21" s="207">
        <f t="shared" si="9"/>
        <v>3.9603960396039604E-2</v>
      </c>
      <c r="AF21" s="207">
        <f t="shared" si="9"/>
        <v>0.82432432432432434</v>
      </c>
      <c r="AG21" s="207">
        <f t="shared" si="9"/>
        <v>1.1954022988505748</v>
      </c>
      <c r="AH21" s="207">
        <f t="shared" si="9"/>
        <v>0.53424657534246578</v>
      </c>
      <c r="AI21" s="207">
        <f t="shared" si="9"/>
        <v>7.6086956521739135E-2</v>
      </c>
      <c r="AJ21" s="207">
        <f t="shared" si="9"/>
        <v>0.41095890410958902</v>
      </c>
      <c r="AK21" s="207">
        <f t="shared" si="9"/>
        <v>7.7586206896551727E-2</v>
      </c>
      <c r="AL21" s="207">
        <f t="shared" si="9"/>
        <v>0.2831858407079646</v>
      </c>
      <c r="AM21" s="207">
        <f t="shared" si="9"/>
        <v>0.28703703703703703</v>
      </c>
      <c r="AN21" s="207">
        <f t="shared" si="9"/>
        <v>0.16326530612244897</v>
      </c>
      <c r="AO21" s="207">
        <f t="shared" si="9"/>
        <v>-0.19847328244274809</v>
      </c>
      <c r="AP21" s="239"/>
      <c r="AQ21" s="95">
        <f t="shared" si="10"/>
        <v>47</v>
      </c>
      <c r="AR21" s="72">
        <f t="shared" si="10"/>
        <v>43</v>
      </c>
      <c r="AS21" s="73">
        <f t="shared" si="10"/>
        <v>4</v>
      </c>
      <c r="AT21" s="73">
        <f t="shared" si="10"/>
        <v>61</v>
      </c>
      <c r="AU21" s="73">
        <f t="shared" si="10"/>
        <v>104</v>
      </c>
      <c r="AV21" s="73">
        <f t="shared" si="10"/>
        <v>39</v>
      </c>
      <c r="AW21" s="73">
        <f t="shared" si="10"/>
        <v>7</v>
      </c>
      <c r="AX21" s="73">
        <f t="shared" si="10"/>
        <v>30</v>
      </c>
      <c r="AY21" s="73">
        <f t="shared" si="10"/>
        <v>9</v>
      </c>
      <c r="AZ21" s="73">
        <f t="shared" si="10"/>
        <v>32</v>
      </c>
      <c r="BA21" s="73">
        <f t="shared" si="10"/>
        <v>31</v>
      </c>
      <c r="BB21" s="73">
        <f t="shared" si="10"/>
        <v>16</v>
      </c>
      <c r="BC21" s="73">
        <f t="shared" si="10"/>
        <v>-26</v>
      </c>
      <c r="BD21" s="96"/>
      <c r="BE21" s="71">
        <f>IF(ISERROR(GETPIVOTDATA("VALUE",'CSS WK pvt'!$J$2,"DT_FILE",BE$8,"COMMODITY",BE$6,"TRIM_CAT",TRIM(B21),"TRIM_LINE",A16))=TRUE,0,GETPIVOTDATA("VALUE",'CSS WK pvt'!$J$2,"DT_FILE",BE$8,"COMMODITY",BE$6,"TRIM_CAT",TRIM(B21),"TRIM_LINE",A16))</f>
        <v>93</v>
      </c>
    </row>
    <row r="22" spans="1:57" s="83" customFormat="1" x14ac:dyDescent="0.35">
      <c r="A22" s="174"/>
      <c r="B22" s="67" t="s">
        <v>35</v>
      </c>
      <c r="C22" s="158">
        <f t="shared" ref="C22:O22" si="11">SUM(C17:C21)</f>
        <v>52140</v>
      </c>
      <c r="D22" s="159">
        <f t="shared" si="11"/>
        <v>57203</v>
      </c>
      <c r="E22" s="159">
        <f t="shared" si="11"/>
        <v>52839</v>
      </c>
      <c r="F22" s="159">
        <f t="shared" si="11"/>
        <v>49069</v>
      </c>
      <c r="G22" s="159">
        <f t="shared" si="11"/>
        <v>50594</v>
      </c>
      <c r="H22" s="159">
        <f t="shared" si="11"/>
        <v>48819</v>
      </c>
      <c r="I22" s="159">
        <f t="shared" si="11"/>
        <v>48866</v>
      </c>
      <c r="J22" s="159">
        <f t="shared" si="11"/>
        <v>48511</v>
      </c>
      <c r="K22" s="159">
        <f t="shared" si="11"/>
        <v>54830</v>
      </c>
      <c r="L22" s="159">
        <f t="shared" si="11"/>
        <v>53358</v>
      </c>
      <c r="M22" s="159">
        <f t="shared" si="11"/>
        <v>55552</v>
      </c>
      <c r="N22" s="160">
        <f t="shared" si="11"/>
        <v>60261</v>
      </c>
      <c r="O22" s="158">
        <f t="shared" si="11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280">
        <v>62409</v>
      </c>
      <c r="AB22" s="160">
        <v>62804</v>
      </c>
      <c r="AC22" s="240">
        <f t="shared" si="9"/>
        <v>0.23498273878020715</v>
      </c>
      <c r="AD22" s="241">
        <f t="shared" si="9"/>
        <v>0.19273464678425956</v>
      </c>
      <c r="AE22" s="242">
        <f t="shared" si="9"/>
        <v>0.20729006983478113</v>
      </c>
      <c r="AF22" s="242">
        <f t="shared" si="9"/>
        <v>0.32040595895575619</v>
      </c>
      <c r="AG22" s="242">
        <f t="shared" si="9"/>
        <v>0.1878878918448828</v>
      </c>
      <c r="AH22" s="242">
        <f t="shared" si="9"/>
        <v>0.23853417726704768</v>
      </c>
      <c r="AI22" s="242">
        <f t="shared" si="9"/>
        <v>0.23672901403839069</v>
      </c>
      <c r="AJ22" s="242">
        <f t="shared" si="9"/>
        <v>0.23629692234750882</v>
      </c>
      <c r="AK22" s="242">
        <f t="shared" si="9"/>
        <v>0.12474922487689222</v>
      </c>
      <c r="AL22" s="242">
        <f t="shared" si="9"/>
        <v>0.22948761197945949</v>
      </c>
      <c r="AM22" s="242">
        <f t="shared" si="9"/>
        <v>4.5866935483870969E-2</v>
      </c>
      <c r="AN22" s="242">
        <f t="shared" si="9"/>
        <v>5.6404639816796935E-2</v>
      </c>
      <c r="AO22" s="242">
        <f t="shared" si="9"/>
        <v>-3.0795751024972045E-2</v>
      </c>
      <c r="AP22" s="243"/>
      <c r="AQ22" s="97">
        <f t="shared" ref="AQ22:AT22" si="12">SUM(AQ17:AQ21)</f>
        <v>12252</v>
      </c>
      <c r="AR22" s="161">
        <f t="shared" si="12"/>
        <v>11025</v>
      </c>
      <c r="AS22" s="162">
        <f t="shared" si="12"/>
        <v>10953</v>
      </c>
      <c r="AT22" s="162">
        <f t="shared" si="12"/>
        <v>15722</v>
      </c>
      <c r="AU22" s="162">
        <f t="shared" ref="AU22:AV22" si="13">SUM(AU17:AU21)</f>
        <v>9506</v>
      </c>
      <c r="AV22" s="162">
        <f t="shared" si="13"/>
        <v>11645</v>
      </c>
      <c r="AW22" s="162">
        <f t="shared" ref="AW22:AX22" si="14">SUM(AW17:AW21)</f>
        <v>11568</v>
      </c>
      <c r="AX22" s="162">
        <f t="shared" si="14"/>
        <v>11463</v>
      </c>
      <c r="AY22" s="162">
        <f t="shared" ref="AY22:AZ22" si="15">SUM(AY17:AY21)</f>
        <v>6840</v>
      </c>
      <c r="AZ22" s="162">
        <f t="shared" si="15"/>
        <v>12245</v>
      </c>
      <c r="BA22" s="162">
        <f t="shared" ref="BA22:BB22" si="16">SUM(BA17:BA21)</f>
        <v>2548</v>
      </c>
      <c r="BB22" s="162">
        <f t="shared" si="16"/>
        <v>3399</v>
      </c>
      <c r="BC22" s="162">
        <f t="shared" ref="BC22" si="17">SUM(BC17:BC21)</f>
        <v>-1983</v>
      </c>
      <c r="BD22" s="163"/>
      <c r="BE22" s="97">
        <f t="shared" ref="BE22" si="18">SUM(BE17:BE21)</f>
        <v>62804</v>
      </c>
    </row>
    <row r="23" spans="1:57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101"/>
      <c r="AC23" s="244"/>
      <c r="AD23" s="245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7"/>
      <c r="AQ23" s="102"/>
      <c r="AR23" s="103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  <c r="BE23" s="102"/>
    </row>
    <row r="24" spans="1:57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279">
        <v>18041</v>
      </c>
      <c r="AB24" s="94">
        <v>16314</v>
      </c>
      <c r="AC24" s="207">
        <f t="shared" ref="AC24:AO29" si="19">IF(ISERROR((O24-C24)/C24)=TRUE,0,(O24-C24)/C24)</f>
        <v>0.13543571746329891</v>
      </c>
      <c r="AD24" s="207">
        <f t="shared" si="19"/>
        <v>-7.8483161965852283E-2</v>
      </c>
      <c r="AE24" s="207">
        <f t="shared" si="19"/>
        <v>-8.3436596447748868E-2</v>
      </c>
      <c r="AF24" s="207">
        <f t="shared" si="19"/>
        <v>0.21188433868289983</v>
      </c>
      <c r="AG24" s="207">
        <f t="shared" si="19"/>
        <v>-0.21035268714011515</v>
      </c>
      <c r="AH24" s="207">
        <f t="shared" si="19"/>
        <v>-4.0043071539134528E-2</v>
      </c>
      <c r="AI24" s="207">
        <f t="shared" si="19"/>
        <v>2.4131724551696553E-2</v>
      </c>
      <c r="AJ24" s="207">
        <f t="shared" si="19"/>
        <v>3.6801040312093629E-2</v>
      </c>
      <c r="AK24" s="207">
        <f t="shared" si="19"/>
        <v>-0.15492957746478872</v>
      </c>
      <c r="AL24" s="207">
        <f t="shared" si="19"/>
        <v>0.10612402246943496</v>
      </c>
      <c r="AM24" s="207">
        <f t="shared" si="19"/>
        <v>-0.18624641833810887</v>
      </c>
      <c r="AN24" s="207">
        <f t="shared" si="19"/>
        <v>-0.16569135596054171</v>
      </c>
      <c r="AO24" s="207">
        <f t="shared" si="19"/>
        <v>-0.2146184319359192</v>
      </c>
      <c r="AP24" s="239"/>
      <c r="AQ24" s="95">
        <f t="shared" ref="AQ24:BC28" si="20">O24-C24</f>
        <v>2740</v>
      </c>
      <c r="AR24" s="72">
        <f t="shared" si="20"/>
        <v>-1664</v>
      </c>
      <c r="AS24" s="73">
        <f t="shared" si="20"/>
        <v>-1414</v>
      </c>
      <c r="AT24" s="73">
        <f t="shared" si="20"/>
        <v>3063</v>
      </c>
      <c r="AU24" s="73">
        <f t="shared" si="20"/>
        <v>-3507</v>
      </c>
      <c r="AV24" s="73">
        <f t="shared" si="20"/>
        <v>-595</v>
      </c>
      <c r="AW24" s="73">
        <f t="shared" si="20"/>
        <v>362</v>
      </c>
      <c r="AX24" s="73">
        <f t="shared" si="20"/>
        <v>566</v>
      </c>
      <c r="AY24" s="73">
        <f t="shared" si="20"/>
        <v>-3036</v>
      </c>
      <c r="AZ24" s="73">
        <f t="shared" si="20"/>
        <v>1927</v>
      </c>
      <c r="BA24" s="73">
        <f t="shared" si="20"/>
        <v>-3510</v>
      </c>
      <c r="BB24" s="73">
        <f t="shared" si="20"/>
        <v>-3964</v>
      </c>
      <c r="BC24" s="73">
        <f t="shared" si="20"/>
        <v>-4930</v>
      </c>
      <c r="BD24" s="96"/>
      <c r="BE24" s="71">
        <f>IF(ISERROR(GETPIVOTDATA("VALUE",'CSS WK pvt'!$J$2,"DT_FILE",BE$8,"COMMODITY",BE$6,"TRIM_CAT",TRIM(B24),"TRIM_LINE",A23))=TRUE,0,GETPIVOTDATA("VALUE",'CSS WK pvt'!$J$2,"DT_FILE",BE$8,"COMMODITY",BE$6,"TRIM_CAT",TRIM(B24),"TRIM_LINE",A23))</f>
        <v>16314</v>
      </c>
    </row>
    <row r="25" spans="1:57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279">
        <v>1459</v>
      </c>
      <c r="AB25" s="94">
        <v>1394</v>
      </c>
      <c r="AC25" s="207">
        <f t="shared" si="19"/>
        <v>-0.36274509803921567</v>
      </c>
      <c r="AD25" s="207">
        <f t="shared" si="19"/>
        <v>-0.37479806138933763</v>
      </c>
      <c r="AE25" s="207">
        <f t="shared" si="19"/>
        <v>-0.28181164629762762</v>
      </c>
      <c r="AF25" s="207">
        <f t="shared" si="19"/>
        <v>5.8997050147492625E-3</v>
      </c>
      <c r="AG25" s="207">
        <f t="shared" si="19"/>
        <v>-0.25123639960435212</v>
      </c>
      <c r="AH25" s="207">
        <f t="shared" si="19"/>
        <v>-1.9836639439906652E-2</v>
      </c>
      <c r="AI25" s="207">
        <f t="shared" si="19"/>
        <v>-0.13631937682570594</v>
      </c>
      <c r="AJ25" s="207">
        <f t="shared" si="19"/>
        <v>-0.22313296903460839</v>
      </c>
      <c r="AK25" s="207">
        <f t="shared" si="19"/>
        <v>-0.29442379182156136</v>
      </c>
      <c r="AL25" s="207">
        <f t="shared" si="19"/>
        <v>-0.11918419375398343</v>
      </c>
      <c r="AM25" s="207">
        <f t="shared" si="19"/>
        <v>-0.35685884691848907</v>
      </c>
      <c r="AN25" s="207">
        <f t="shared" si="19"/>
        <v>0.15757575757575756</v>
      </c>
      <c r="AO25" s="207">
        <f t="shared" si="19"/>
        <v>0.18137651821862349</v>
      </c>
      <c r="AP25" s="239"/>
      <c r="AQ25" s="95">
        <f t="shared" si="20"/>
        <v>-703</v>
      </c>
      <c r="AR25" s="72">
        <f t="shared" si="20"/>
        <v>-696</v>
      </c>
      <c r="AS25" s="73">
        <f t="shared" si="20"/>
        <v>-392</v>
      </c>
      <c r="AT25" s="73">
        <f t="shared" si="20"/>
        <v>6</v>
      </c>
      <c r="AU25" s="73">
        <f t="shared" si="20"/>
        <v>-254</v>
      </c>
      <c r="AV25" s="73">
        <f t="shared" si="20"/>
        <v>-17</v>
      </c>
      <c r="AW25" s="73">
        <f t="shared" si="20"/>
        <v>-140</v>
      </c>
      <c r="AX25" s="73">
        <f t="shared" si="20"/>
        <v>-245</v>
      </c>
      <c r="AY25" s="73">
        <f t="shared" si="20"/>
        <v>-396</v>
      </c>
      <c r="AZ25" s="73">
        <f t="shared" si="20"/>
        <v>-187</v>
      </c>
      <c r="BA25" s="73">
        <f t="shared" si="20"/>
        <v>-718</v>
      </c>
      <c r="BB25" s="73">
        <f t="shared" si="20"/>
        <v>234</v>
      </c>
      <c r="BC25" s="73">
        <f t="shared" si="20"/>
        <v>224</v>
      </c>
      <c r="BD25" s="96"/>
      <c r="BE25" s="71">
        <f>IF(ISERROR(GETPIVOTDATA("VALUE",'CSS WK pvt'!$J$2,"DT_FILE",BE$8,"COMMODITY",BE$6,"TRIM_CAT",TRIM(B25),"TRIM_LINE",A23))=TRUE,0,GETPIVOTDATA("VALUE",'CSS WK pvt'!$J$2,"DT_FILE",BE$8,"COMMODITY",BE$6,"TRIM_CAT",TRIM(B25),"TRIM_LINE",A23))</f>
        <v>1394</v>
      </c>
    </row>
    <row r="26" spans="1:57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279">
        <v>1705</v>
      </c>
      <c r="AB26" s="94">
        <v>1477</v>
      </c>
      <c r="AC26" s="207">
        <f t="shared" si="19"/>
        <v>0.504</v>
      </c>
      <c r="AD26" s="207">
        <f t="shared" si="19"/>
        <v>-6.3614262560777957E-2</v>
      </c>
      <c r="AE26" s="207">
        <f t="shared" si="19"/>
        <v>-4.9741602067183463E-2</v>
      </c>
      <c r="AF26" s="207">
        <f t="shared" si="19"/>
        <v>0.34595959595959597</v>
      </c>
      <c r="AG26" s="207">
        <f t="shared" si="19"/>
        <v>-0.15677419354838709</v>
      </c>
      <c r="AH26" s="207">
        <f t="shared" si="19"/>
        <v>3.5714285714285712E-2</v>
      </c>
      <c r="AI26" s="207">
        <f t="shared" si="19"/>
        <v>-6.8965517241379309E-2</v>
      </c>
      <c r="AJ26" s="207">
        <f t="shared" si="19"/>
        <v>0.18726307808946172</v>
      </c>
      <c r="AK26" s="207">
        <f t="shared" si="19"/>
        <v>-0.16712328767123288</v>
      </c>
      <c r="AL26" s="207">
        <f t="shared" si="19"/>
        <v>-7.6996197718631185E-2</v>
      </c>
      <c r="AM26" s="207">
        <f t="shared" si="19"/>
        <v>8.9456869009584661E-2</v>
      </c>
      <c r="AN26" s="207">
        <f t="shared" si="19"/>
        <v>-0.13803956834532374</v>
      </c>
      <c r="AO26" s="207">
        <f t="shared" si="19"/>
        <v>-0.30237315875613746</v>
      </c>
      <c r="AP26" s="239"/>
      <c r="AQ26" s="95">
        <f t="shared" si="20"/>
        <v>819</v>
      </c>
      <c r="AR26" s="72">
        <f t="shared" si="20"/>
        <v>-157</v>
      </c>
      <c r="AS26" s="73">
        <f t="shared" si="20"/>
        <v>-77</v>
      </c>
      <c r="AT26" s="73">
        <f t="shared" si="20"/>
        <v>411</v>
      </c>
      <c r="AU26" s="73">
        <f t="shared" si="20"/>
        <v>-243</v>
      </c>
      <c r="AV26" s="73">
        <f t="shared" si="20"/>
        <v>49</v>
      </c>
      <c r="AW26" s="73">
        <f t="shared" si="20"/>
        <v>-102</v>
      </c>
      <c r="AX26" s="73">
        <f t="shared" si="20"/>
        <v>247</v>
      </c>
      <c r="AY26" s="73">
        <f t="shared" si="20"/>
        <v>-366</v>
      </c>
      <c r="AZ26" s="73">
        <f t="shared" si="20"/>
        <v>-162</v>
      </c>
      <c r="BA26" s="73">
        <f t="shared" si="20"/>
        <v>140</v>
      </c>
      <c r="BB26" s="73">
        <f t="shared" si="20"/>
        <v>-307</v>
      </c>
      <c r="BC26" s="73">
        <f t="shared" si="20"/>
        <v>-739</v>
      </c>
      <c r="BD26" s="96"/>
      <c r="BE26" s="71">
        <f>IF(ISERROR(GETPIVOTDATA("VALUE",'CSS WK pvt'!$J$2,"DT_FILE",BE$8,"COMMODITY",BE$6,"TRIM_CAT",TRIM(B26),"TRIM_LINE",A23))=TRUE,0,GETPIVOTDATA("VALUE",'CSS WK pvt'!$J$2,"DT_FILE",BE$8,"COMMODITY",BE$6,"TRIM_CAT",TRIM(B26),"TRIM_LINE",A23))</f>
        <v>1477</v>
      </c>
    </row>
    <row r="27" spans="1:57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279">
        <v>393</v>
      </c>
      <c r="AB27" s="94">
        <v>341</v>
      </c>
      <c r="AC27" s="207">
        <f t="shared" si="19"/>
        <v>0.6061452513966481</v>
      </c>
      <c r="AD27" s="207">
        <f t="shared" si="19"/>
        <v>6.3962558502340089E-2</v>
      </c>
      <c r="AE27" s="207">
        <f t="shared" si="19"/>
        <v>-6.2992125984251968E-2</v>
      </c>
      <c r="AF27" s="207">
        <f t="shared" si="19"/>
        <v>0.48051948051948051</v>
      </c>
      <c r="AG27" s="207">
        <f t="shared" si="19"/>
        <v>0.13881019830028329</v>
      </c>
      <c r="AH27" s="207">
        <f t="shared" si="19"/>
        <v>-9.1194968553459113E-2</v>
      </c>
      <c r="AI27" s="207">
        <f t="shared" si="19"/>
        <v>-0.11232876712328767</v>
      </c>
      <c r="AJ27" s="207">
        <f t="shared" si="19"/>
        <v>0.23460410557184752</v>
      </c>
      <c r="AK27" s="207">
        <f t="shared" si="19"/>
        <v>-0.21119133574007221</v>
      </c>
      <c r="AL27" s="207">
        <f t="shared" si="19"/>
        <v>5.904761904761905E-2</v>
      </c>
      <c r="AM27" s="207">
        <f t="shared" si="19"/>
        <v>0.23737373737373738</v>
      </c>
      <c r="AN27" s="207">
        <f t="shared" si="19"/>
        <v>0</v>
      </c>
      <c r="AO27" s="207">
        <f t="shared" si="19"/>
        <v>-0.3165217391304348</v>
      </c>
      <c r="AP27" s="239"/>
      <c r="AQ27" s="95">
        <f t="shared" si="20"/>
        <v>217</v>
      </c>
      <c r="AR27" s="72">
        <f t="shared" si="20"/>
        <v>41</v>
      </c>
      <c r="AS27" s="73">
        <f t="shared" si="20"/>
        <v>-24</v>
      </c>
      <c r="AT27" s="73">
        <f t="shared" si="20"/>
        <v>148</v>
      </c>
      <c r="AU27" s="73">
        <f t="shared" si="20"/>
        <v>49</v>
      </c>
      <c r="AV27" s="73">
        <f t="shared" si="20"/>
        <v>-29</v>
      </c>
      <c r="AW27" s="73">
        <f t="shared" si="20"/>
        <v>-41</v>
      </c>
      <c r="AX27" s="73">
        <f t="shared" si="20"/>
        <v>80</v>
      </c>
      <c r="AY27" s="73">
        <f t="shared" si="20"/>
        <v>-117</v>
      </c>
      <c r="AZ27" s="73">
        <f t="shared" si="20"/>
        <v>31</v>
      </c>
      <c r="BA27" s="73">
        <f t="shared" si="20"/>
        <v>94</v>
      </c>
      <c r="BB27" s="73">
        <f t="shared" si="20"/>
        <v>0</v>
      </c>
      <c r="BC27" s="73">
        <f t="shared" si="20"/>
        <v>-182</v>
      </c>
      <c r="BD27" s="96"/>
      <c r="BE27" s="71">
        <f>IF(ISERROR(GETPIVOTDATA("VALUE",'CSS WK pvt'!$J$2,"DT_FILE",BE$8,"COMMODITY",BE$6,"TRIM_CAT",TRIM(B27),"TRIM_LINE",A23))=TRUE,0,GETPIVOTDATA("VALUE",'CSS WK pvt'!$J$2,"DT_FILE",BE$8,"COMMODITY",BE$6,"TRIM_CAT",TRIM(B27),"TRIM_LINE",A23))</f>
        <v>341</v>
      </c>
    </row>
    <row r="28" spans="1:57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279">
        <v>68</v>
      </c>
      <c r="AB28" s="94">
        <v>61</v>
      </c>
      <c r="AC28" s="207">
        <f t="shared" si="19"/>
        <v>0.62264150943396224</v>
      </c>
      <c r="AD28" s="207">
        <f t="shared" si="19"/>
        <v>-9.9009900990099011E-3</v>
      </c>
      <c r="AE28" s="207">
        <f t="shared" si="19"/>
        <v>-0.17307692307692307</v>
      </c>
      <c r="AF28" s="207">
        <f t="shared" si="19"/>
        <v>0.4</v>
      </c>
      <c r="AG28" s="207">
        <f t="shared" si="19"/>
        <v>1.3541666666666667</v>
      </c>
      <c r="AH28" s="207">
        <f t="shared" si="19"/>
        <v>0.14634146341463414</v>
      </c>
      <c r="AI28" s="207">
        <f t="shared" si="19"/>
        <v>-0.17241379310344829</v>
      </c>
      <c r="AJ28" s="207">
        <f t="shared" si="19"/>
        <v>0.16666666666666666</v>
      </c>
      <c r="AK28" s="207">
        <f t="shared" si="19"/>
        <v>-0.125</v>
      </c>
      <c r="AL28" s="207">
        <f t="shared" si="19"/>
        <v>0.19753086419753085</v>
      </c>
      <c r="AM28" s="207">
        <f t="shared" si="19"/>
        <v>0.2</v>
      </c>
      <c r="AN28" s="207">
        <f t="shared" si="19"/>
        <v>0.19672131147540983</v>
      </c>
      <c r="AO28" s="207">
        <f t="shared" si="19"/>
        <v>-0.20930232558139536</v>
      </c>
      <c r="AP28" s="239"/>
      <c r="AQ28" s="95">
        <f t="shared" si="20"/>
        <v>33</v>
      </c>
      <c r="AR28" s="72">
        <f t="shared" si="20"/>
        <v>-1</v>
      </c>
      <c r="AS28" s="73">
        <f t="shared" si="20"/>
        <v>-9</v>
      </c>
      <c r="AT28" s="73">
        <f t="shared" si="20"/>
        <v>20</v>
      </c>
      <c r="AU28" s="73">
        <f t="shared" si="20"/>
        <v>65</v>
      </c>
      <c r="AV28" s="73">
        <f t="shared" si="20"/>
        <v>6</v>
      </c>
      <c r="AW28" s="73">
        <f t="shared" si="20"/>
        <v>-10</v>
      </c>
      <c r="AX28" s="73">
        <f t="shared" si="20"/>
        <v>8</v>
      </c>
      <c r="AY28" s="73">
        <f t="shared" si="20"/>
        <v>-11</v>
      </c>
      <c r="AZ28" s="73">
        <f t="shared" si="20"/>
        <v>16</v>
      </c>
      <c r="BA28" s="73">
        <f t="shared" si="20"/>
        <v>15</v>
      </c>
      <c r="BB28" s="73">
        <f t="shared" si="20"/>
        <v>12</v>
      </c>
      <c r="BC28" s="73">
        <f t="shared" si="20"/>
        <v>-18</v>
      </c>
      <c r="BD28" s="96"/>
      <c r="BE28" s="71">
        <f>IF(ISERROR(GETPIVOTDATA("VALUE",'CSS WK pvt'!$J$2,"DT_FILE",BE$8,"COMMODITY",BE$6,"TRIM_CAT",TRIM(B28),"TRIM_LINE",A23))=TRUE,0,GETPIVOTDATA("VALUE",'CSS WK pvt'!$J$2,"DT_FILE",BE$8,"COMMODITY",BE$6,"TRIM_CAT",TRIM(B28),"TRIM_LINE",A23))</f>
        <v>61</v>
      </c>
    </row>
    <row r="29" spans="1:57" s="83" customFormat="1" x14ac:dyDescent="0.35">
      <c r="A29" s="174"/>
      <c r="B29" s="67" t="s">
        <v>35</v>
      </c>
      <c r="C29" s="158">
        <f t="shared" ref="C29:O29" si="21">SUM(C24:C28)</f>
        <v>24205</v>
      </c>
      <c r="D29" s="159">
        <f t="shared" si="21"/>
        <v>26269</v>
      </c>
      <c r="E29" s="159">
        <f t="shared" si="21"/>
        <v>20319</v>
      </c>
      <c r="F29" s="159">
        <f t="shared" si="21"/>
        <v>17019</v>
      </c>
      <c r="G29" s="159">
        <f t="shared" si="21"/>
        <v>19634</v>
      </c>
      <c r="H29" s="159">
        <f t="shared" si="21"/>
        <v>17447</v>
      </c>
      <c r="I29" s="159">
        <f t="shared" si="21"/>
        <v>17930</v>
      </c>
      <c r="J29" s="159">
        <f t="shared" si="21"/>
        <v>18186</v>
      </c>
      <c r="K29" s="159">
        <f t="shared" si="21"/>
        <v>23773</v>
      </c>
      <c r="L29" s="159">
        <f t="shared" si="21"/>
        <v>22437</v>
      </c>
      <c r="M29" s="159">
        <f t="shared" si="21"/>
        <v>22894</v>
      </c>
      <c r="N29" s="160">
        <f t="shared" si="21"/>
        <v>28212</v>
      </c>
      <c r="O29" s="158">
        <f t="shared" si="21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280">
        <v>21666</v>
      </c>
      <c r="AB29" s="160">
        <v>19587</v>
      </c>
      <c r="AC29" s="240">
        <f t="shared" si="19"/>
        <v>0.12832059491840528</v>
      </c>
      <c r="AD29" s="241">
        <f t="shared" si="19"/>
        <v>-9.4293654117020065E-2</v>
      </c>
      <c r="AE29" s="242">
        <f t="shared" si="19"/>
        <v>-9.4295979132831345E-2</v>
      </c>
      <c r="AF29" s="242">
        <f t="shared" si="19"/>
        <v>0.21434866913449674</v>
      </c>
      <c r="AG29" s="242">
        <f t="shared" si="19"/>
        <v>-0.19812570031577875</v>
      </c>
      <c r="AH29" s="242">
        <f t="shared" si="19"/>
        <v>-3.3587436235455952E-2</v>
      </c>
      <c r="AI29" s="242">
        <f t="shared" si="19"/>
        <v>3.8482989403234801E-3</v>
      </c>
      <c r="AJ29" s="242">
        <f t="shared" si="19"/>
        <v>3.6071703508193116E-2</v>
      </c>
      <c r="AK29" s="242">
        <f t="shared" si="19"/>
        <v>-0.16514533294073108</v>
      </c>
      <c r="AL29" s="242">
        <f t="shared" si="19"/>
        <v>7.2425012256540536E-2</v>
      </c>
      <c r="AM29" s="242">
        <f t="shared" si="19"/>
        <v>-0.17380099589412074</v>
      </c>
      <c r="AN29" s="242">
        <f t="shared" si="19"/>
        <v>-0.14266978590670637</v>
      </c>
      <c r="AO29" s="242">
        <f t="shared" si="19"/>
        <v>-0.20669327377247262</v>
      </c>
      <c r="AP29" s="243"/>
      <c r="AQ29" s="97">
        <f t="shared" ref="AQ29:AT29" si="22">SUM(AQ24:AQ28)</f>
        <v>3106</v>
      </c>
      <c r="AR29" s="161">
        <f t="shared" si="22"/>
        <v>-2477</v>
      </c>
      <c r="AS29" s="162">
        <f t="shared" si="22"/>
        <v>-1916</v>
      </c>
      <c r="AT29" s="162">
        <f t="shared" si="22"/>
        <v>3648</v>
      </c>
      <c r="AU29" s="162">
        <f t="shared" ref="AU29:AV29" si="23">SUM(AU24:AU28)</f>
        <v>-3890</v>
      </c>
      <c r="AV29" s="162">
        <f t="shared" si="23"/>
        <v>-586</v>
      </c>
      <c r="AW29" s="162">
        <f t="shared" ref="AW29:AX29" si="24">SUM(AW24:AW28)</f>
        <v>69</v>
      </c>
      <c r="AX29" s="162">
        <f t="shared" si="24"/>
        <v>656</v>
      </c>
      <c r="AY29" s="162">
        <f t="shared" ref="AY29:AZ29" si="25">SUM(AY24:AY28)</f>
        <v>-3926</v>
      </c>
      <c r="AZ29" s="162">
        <f t="shared" si="25"/>
        <v>1625</v>
      </c>
      <c r="BA29" s="162">
        <f t="shared" ref="BA29:BB29" si="26">SUM(BA24:BA28)</f>
        <v>-3979</v>
      </c>
      <c r="BB29" s="162">
        <f t="shared" si="26"/>
        <v>-4025</v>
      </c>
      <c r="BC29" s="162">
        <f t="shared" ref="BC29" si="27">SUM(BC24:BC28)</f>
        <v>-5645</v>
      </c>
      <c r="BD29" s="163"/>
      <c r="BE29" s="97">
        <f t="shared" ref="BE29" si="28">SUM(BE24:BE28)</f>
        <v>19587</v>
      </c>
    </row>
    <row r="30" spans="1:57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101"/>
      <c r="AC30" s="244"/>
      <c r="AD30" s="245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7"/>
      <c r="AQ30" s="102"/>
      <c r="AR30" s="103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  <c r="BE30" s="102"/>
    </row>
    <row r="31" spans="1:57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279">
        <v>7865</v>
      </c>
      <c r="AB31" s="94">
        <v>8428</v>
      </c>
      <c r="AC31" s="207">
        <f t="shared" ref="AC31:AO36" si="29">IF(ISERROR((O31-C31)/C31)=TRUE,0,(O31-C31)/C31)</f>
        <v>0.45666966234433176</v>
      </c>
      <c r="AD31" s="207">
        <f t="shared" si="29"/>
        <v>0.36356699007958138</v>
      </c>
      <c r="AE31" s="207">
        <f t="shared" si="29"/>
        <v>5.9850107066381157E-2</v>
      </c>
      <c r="AF31" s="207">
        <f t="shared" si="29"/>
        <v>4.1838774150566291E-2</v>
      </c>
      <c r="AG31" s="207">
        <f t="shared" si="29"/>
        <v>0.21327659574468086</v>
      </c>
      <c r="AH31" s="207">
        <f t="shared" si="29"/>
        <v>-0.1203825857519789</v>
      </c>
      <c r="AI31" s="207">
        <f t="shared" si="29"/>
        <v>-3.0303030303030304E-2</v>
      </c>
      <c r="AJ31" s="207">
        <f t="shared" si="29"/>
        <v>-0.12532637075718014</v>
      </c>
      <c r="AK31" s="207">
        <f t="shared" si="29"/>
        <v>-0.13064169481117593</v>
      </c>
      <c r="AL31" s="207">
        <f t="shared" si="29"/>
        <v>-0.12472089314194577</v>
      </c>
      <c r="AM31" s="207">
        <f t="shared" si="29"/>
        <v>-0.27265511311019974</v>
      </c>
      <c r="AN31" s="207">
        <f t="shared" si="29"/>
        <v>-0.30969267139479906</v>
      </c>
      <c r="AO31" s="207">
        <f t="shared" si="29"/>
        <v>-0.30680416005640754</v>
      </c>
      <c r="AP31" s="239"/>
      <c r="AQ31" s="95">
        <f t="shared" ref="AQ31:BC35" si="30">O31-C31</f>
        <v>3557</v>
      </c>
      <c r="AR31" s="72">
        <f t="shared" si="30"/>
        <v>3335</v>
      </c>
      <c r="AS31" s="73">
        <f t="shared" si="30"/>
        <v>559</v>
      </c>
      <c r="AT31" s="73">
        <f t="shared" si="30"/>
        <v>314</v>
      </c>
      <c r="AU31" s="73">
        <f t="shared" si="30"/>
        <v>1253</v>
      </c>
      <c r="AV31" s="73">
        <f t="shared" si="30"/>
        <v>-730</v>
      </c>
      <c r="AW31" s="73">
        <f t="shared" si="30"/>
        <v>-171</v>
      </c>
      <c r="AX31" s="73">
        <f t="shared" si="30"/>
        <v>-720</v>
      </c>
      <c r="AY31" s="73">
        <f t="shared" si="30"/>
        <v>-851</v>
      </c>
      <c r="AZ31" s="73">
        <f t="shared" si="30"/>
        <v>-782</v>
      </c>
      <c r="BA31" s="73">
        <f t="shared" si="30"/>
        <v>-2061</v>
      </c>
      <c r="BB31" s="73">
        <f t="shared" si="30"/>
        <v>-2751</v>
      </c>
      <c r="BC31" s="73">
        <f t="shared" si="30"/>
        <v>-3481</v>
      </c>
      <c r="BD31" s="96"/>
      <c r="BE31" s="71">
        <f>IF(ISERROR(GETPIVOTDATA("VALUE",'CSS WK pvt'!$J$2,"DT_FILE",BE$8,"COMMODITY",BE$6,"TRIM_CAT",TRIM(B31),"TRIM_LINE",A30))=TRUE,0,GETPIVOTDATA("VALUE",'CSS WK pvt'!$J$2,"DT_FILE",BE$8,"COMMODITY",BE$6,"TRIM_CAT",TRIM(B31),"TRIM_LINE",A30))</f>
        <v>8428</v>
      </c>
    </row>
    <row r="32" spans="1:57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279">
        <v>1159</v>
      </c>
      <c r="AB32" s="94">
        <v>1163</v>
      </c>
      <c r="AC32" s="207">
        <f t="shared" si="29"/>
        <v>-0.31688466111771701</v>
      </c>
      <c r="AD32" s="207">
        <f t="shared" si="29"/>
        <v>-0.33691275167785234</v>
      </c>
      <c r="AE32" s="207">
        <f t="shared" si="29"/>
        <v>-0.29508196721311475</v>
      </c>
      <c r="AF32" s="207">
        <f t="shared" si="29"/>
        <v>-0.17554858934169279</v>
      </c>
      <c r="AG32" s="207">
        <f t="shared" si="29"/>
        <v>-8.1428571428571433E-2</v>
      </c>
      <c r="AH32" s="207">
        <f t="shared" si="29"/>
        <v>-3.6900369003690037E-2</v>
      </c>
      <c r="AI32" s="207">
        <f t="shared" si="29"/>
        <v>-3.5502958579881658E-2</v>
      </c>
      <c r="AJ32" s="207">
        <f t="shared" si="29"/>
        <v>-0.29759999999999998</v>
      </c>
      <c r="AK32" s="207">
        <f t="shared" si="29"/>
        <v>-0.33736559139784944</v>
      </c>
      <c r="AL32" s="207">
        <f t="shared" si="29"/>
        <v>-0.34798099762470308</v>
      </c>
      <c r="AM32" s="207">
        <f t="shared" si="29"/>
        <v>-0.45110928512736237</v>
      </c>
      <c r="AN32" s="207">
        <f t="shared" si="29"/>
        <v>-0.25727699530516435</v>
      </c>
      <c r="AO32" s="207">
        <f t="shared" si="29"/>
        <v>8.7032201914708437E-3</v>
      </c>
      <c r="AP32" s="239"/>
      <c r="AQ32" s="95">
        <f t="shared" si="30"/>
        <v>-533</v>
      </c>
      <c r="AR32" s="72">
        <f t="shared" si="30"/>
        <v>-502</v>
      </c>
      <c r="AS32" s="73">
        <f t="shared" si="30"/>
        <v>-378</v>
      </c>
      <c r="AT32" s="73">
        <f t="shared" si="30"/>
        <v>-168</v>
      </c>
      <c r="AU32" s="73">
        <f t="shared" si="30"/>
        <v>-57</v>
      </c>
      <c r="AV32" s="73">
        <f t="shared" si="30"/>
        <v>-20</v>
      </c>
      <c r="AW32" s="73">
        <f t="shared" si="30"/>
        <v>-18</v>
      </c>
      <c r="AX32" s="73">
        <f t="shared" si="30"/>
        <v>-186</v>
      </c>
      <c r="AY32" s="73">
        <f t="shared" si="30"/>
        <v>-251</v>
      </c>
      <c r="AZ32" s="73">
        <f t="shared" si="30"/>
        <v>-293</v>
      </c>
      <c r="BA32" s="73">
        <f t="shared" si="30"/>
        <v>-549</v>
      </c>
      <c r="BB32" s="73">
        <f t="shared" si="30"/>
        <v>-274</v>
      </c>
      <c r="BC32" s="73">
        <f t="shared" si="30"/>
        <v>10</v>
      </c>
      <c r="BD32" s="96"/>
      <c r="BE32" s="71">
        <f>IF(ISERROR(GETPIVOTDATA("VALUE",'CSS WK pvt'!$J$2,"DT_FILE",BE$8,"COMMODITY",BE$6,"TRIM_CAT",TRIM(B32),"TRIM_LINE",A30))=TRUE,0,GETPIVOTDATA("VALUE",'CSS WK pvt'!$J$2,"DT_FILE",BE$8,"COMMODITY",BE$6,"TRIM_CAT",TRIM(B32),"TRIM_LINE",A30))</f>
        <v>1163</v>
      </c>
    </row>
    <row r="33" spans="1:57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279">
        <v>540</v>
      </c>
      <c r="AB33" s="94">
        <v>568</v>
      </c>
      <c r="AC33" s="207">
        <f t="shared" si="29"/>
        <v>0.51063829787234039</v>
      </c>
      <c r="AD33" s="207">
        <f t="shared" si="29"/>
        <v>1.5575657894736843</v>
      </c>
      <c r="AE33" s="207">
        <f t="shared" si="29"/>
        <v>-0.14834578441835647</v>
      </c>
      <c r="AF33" s="207">
        <f t="shared" si="29"/>
        <v>-3.0575539568345324E-2</v>
      </c>
      <c r="AG33" s="207">
        <f t="shared" si="29"/>
        <v>3.9920159680638719E-3</v>
      </c>
      <c r="AH33" s="207">
        <f t="shared" si="29"/>
        <v>-0.35315315315315315</v>
      </c>
      <c r="AI33" s="207">
        <f t="shared" si="29"/>
        <v>-0.30253623188405798</v>
      </c>
      <c r="AJ33" s="207">
        <f t="shared" si="29"/>
        <v>-0.26824817518248173</v>
      </c>
      <c r="AK33" s="207">
        <f t="shared" si="29"/>
        <v>-3.1185031185031187E-2</v>
      </c>
      <c r="AL33" s="207">
        <f t="shared" si="29"/>
        <v>-0.12295081967213115</v>
      </c>
      <c r="AM33" s="207">
        <f t="shared" si="29"/>
        <v>-0.297583081570997</v>
      </c>
      <c r="AN33" s="207">
        <f t="shared" si="29"/>
        <v>-0.33138686131386863</v>
      </c>
      <c r="AO33" s="207">
        <f t="shared" si="29"/>
        <v>-0.45674044265593561</v>
      </c>
      <c r="AP33" s="239"/>
      <c r="AQ33" s="95">
        <f t="shared" si="30"/>
        <v>336</v>
      </c>
      <c r="AR33" s="72">
        <f t="shared" si="30"/>
        <v>947</v>
      </c>
      <c r="AS33" s="73">
        <f t="shared" si="30"/>
        <v>-139</v>
      </c>
      <c r="AT33" s="73">
        <f t="shared" si="30"/>
        <v>-17</v>
      </c>
      <c r="AU33" s="73">
        <f t="shared" si="30"/>
        <v>2</v>
      </c>
      <c r="AV33" s="73">
        <f t="shared" si="30"/>
        <v>-196</v>
      </c>
      <c r="AW33" s="73">
        <f t="shared" si="30"/>
        <v>-167</v>
      </c>
      <c r="AX33" s="73">
        <f t="shared" si="30"/>
        <v>-147</v>
      </c>
      <c r="AY33" s="73">
        <f t="shared" si="30"/>
        <v>-15</v>
      </c>
      <c r="AZ33" s="73">
        <f t="shared" si="30"/>
        <v>-75</v>
      </c>
      <c r="BA33" s="73">
        <f t="shared" si="30"/>
        <v>-197</v>
      </c>
      <c r="BB33" s="73">
        <f t="shared" si="30"/>
        <v>-227</v>
      </c>
      <c r="BC33" s="73">
        <f t="shared" si="30"/>
        <v>-454</v>
      </c>
      <c r="BD33" s="96"/>
      <c r="BE33" s="71">
        <f>IF(ISERROR(GETPIVOTDATA("VALUE",'CSS WK pvt'!$J$2,"DT_FILE",BE$8,"COMMODITY",BE$6,"TRIM_CAT",TRIM(B33),"TRIM_LINE",A30))=TRUE,0,GETPIVOTDATA("VALUE",'CSS WK pvt'!$J$2,"DT_FILE",BE$8,"COMMODITY",BE$6,"TRIM_CAT",TRIM(B33),"TRIM_LINE",A30))</f>
        <v>568</v>
      </c>
    </row>
    <row r="34" spans="1:57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279">
        <v>121</v>
      </c>
      <c r="AB34" s="94">
        <v>108</v>
      </c>
      <c r="AC34" s="207">
        <f t="shared" si="29"/>
        <v>0.36842105263157893</v>
      </c>
      <c r="AD34" s="207">
        <f t="shared" si="29"/>
        <v>1.8898305084745763</v>
      </c>
      <c r="AE34" s="207">
        <f t="shared" si="29"/>
        <v>-0.11320754716981132</v>
      </c>
      <c r="AF34" s="207">
        <f t="shared" si="29"/>
        <v>0.18421052631578946</v>
      </c>
      <c r="AG34" s="207">
        <f t="shared" si="29"/>
        <v>0.11016949152542373</v>
      </c>
      <c r="AH34" s="207">
        <f t="shared" si="29"/>
        <v>-0.17499999999999999</v>
      </c>
      <c r="AI34" s="207">
        <f t="shared" si="29"/>
        <v>-0.35454545454545455</v>
      </c>
      <c r="AJ34" s="207">
        <f t="shared" si="29"/>
        <v>-9.4339622641509441E-2</v>
      </c>
      <c r="AK34" s="207">
        <f t="shared" si="29"/>
        <v>0.22580645161290322</v>
      </c>
      <c r="AL34" s="207">
        <f t="shared" si="29"/>
        <v>-0.31468531468531469</v>
      </c>
      <c r="AM34" s="207">
        <f t="shared" si="29"/>
        <v>-9.420289855072464E-2</v>
      </c>
      <c r="AN34" s="207">
        <f t="shared" si="29"/>
        <v>-0.3014705882352941</v>
      </c>
      <c r="AO34" s="207">
        <f t="shared" si="29"/>
        <v>-0.41826923076923078</v>
      </c>
      <c r="AP34" s="239"/>
      <c r="AQ34" s="95">
        <f t="shared" si="30"/>
        <v>56</v>
      </c>
      <c r="AR34" s="72">
        <f t="shared" si="30"/>
        <v>223</v>
      </c>
      <c r="AS34" s="73">
        <f t="shared" si="30"/>
        <v>-24</v>
      </c>
      <c r="AT34" s="73">
        <f t="shared" si="30"/>
        <v>21</v>
      </c>
      <c r="AU34" s="73">
        <f t="shared" si="30"/>
        <v>13</v>
      </c>
      <c r="AV34" s="73">
        <f t="shared" si="30"/>
        <v>-21</v>
      </c>
      <c r="AW34" s="73">
        <f t="shared" si="30"/>
        <v>-39</v>
      </c>
      <c r="AX34" s="73">
        <f t="shared" si="30"/>
        <v>-10</v>
      </c>
      <c r="AY34" s="73">
        <f t="shared" si="30"/>
        <v>21</v>
      </c>
      <c r="AZ34" s="73">
        <f t="shared" si="30"/>
        <v>-45</v>
      </c>
      <c r="BA34" s="73">
        <f t="shared" si="30"/>
        <v>-13</v>
      </c>
      <c r="BB34" s="73">
        <f t="shared" si="30"/>
        <v>-41</v>
      </c>
      <c r="BC34" s="73">
        <f t="shared" si="30"/>
        <v>-87</v>
      </c>
      <c r="BD34" s="96"/>
      <c r="BE34" s="71">
        <f>IF(ISERROR(GETPIVOTDATA("VALUE",'CSS WK pvt'!$J$2,"DT_FILE",BE$8,"COMMODITY",BE$6,"TRIM_CAT",TRIM(B34),"TRIM_LINE",A30))=TRUE,0,GETPIVOTDATA("VALUE",'CSS WK pvt'!$J$2,"DT_FILE",BE$8,"COMMODITY",BE$6,"TRIM_CAT",TRIM(B34),"TRIM_LINE",A30))</f>
        <v>108</v>
      </c>
    </row>
    <row r="35" spans="1:57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279">
        <v>14</v>
      </c>
      <c r="AB35" s="94">
        <v>12</v>
      </c>
      <c r="AC35" s="207">
        <f t="shared" si="29"/>
        <v>0.82352941176470584</v>
      </c>
      <c r="AD35" s="207">
        <f t="shared" si="29"/>
        <v>2.7692307692307692</v>
      </c>
      <c r="AE35" s="207">
        <f t="shared" si="29"/>
        <v>-0.42857142857142855</v>
      </c>
      <c r="AF35" s="207">
        <f t="shared" si="29"/>
        <v>1.0909090909090908</v>
      </c>
      <c r="AG35" s="207">
        <f t="shared" si="29"/>
        <v>0.375</v>
      </c>
      <c r="AH35" s="207">
        <f t="shared" si="29"/>
        <v>0.84615384615384615</v>
      </c>
      <c r="AI35" s="207">
        <f t="shared" si="29"/>
        <v>-0.33333333333333331</v>
      </c>
      <c r="AJ35" s="207">
        <f t="shared" si="29"/>
        <v>0.875</v>
      </c>
      <c r="AK35" s="207">
        <f t="shared" si="29"/>
        <v>0.7</v>
      </c>
      <c r="AL35" s="207">
        <f t="shared" si="29"/>
        <v>6.25E-2</v>
      </c>
      <c r="AM35" s="207">
        <f t="shared" si="29"/>
        <v>0.4</v>
      </c>
      <c r="AN35" s="207">
        <f t="shared" si="29"/>
        <v>-0.42307692307692307</v>
      </c>
      <c r="AO35" s="207">
        <f t="shared" si="29"/>
        <v>-0.54838709677419351</v>
      </c>
      <c r="AP35" s="239"/>
      <c r="AQ35" s="95">
        <f t="shared" si="30"/>
        <v>14</v>
      </c>
      <c r="AR35" s="72">
        <f t="shared" si="30"/>
        <v>36</v>
      </c>
      <c r="AS35" s="73">
        <f t="shared" si="30"/>
        <v>-15</v>
      </c>
      <c r="AT35" s="73">
        <f t="shared" si="30"/>
        <v>12</v>
      </c>
      <c r="AU35" s="73">
        <f t="shared" si="30"/>
        <v>9</v>
      </c>
      <c r="AV35" s="73">
        <f t="shared" si="30"/>
        <v>11</v>
      </c>
      <c r="AW35" s="73">
        <f t="shared" si="30"/>
        <v>-5</v>
      </c>
      <c r="AX35" s="73">
        <f t="shared" si="30"/>
        <v>7</v>
      </c>
      <c r="AY35" s="73">
        <f t="shared" si="30"/>
        <v>7</v>
      </c>
      <c r="AZ35" s="73">
        <f t="shared" si="30"/>
        <v>1</v>
      </c>
      <c r="BA35" s="73">
        <f t="shared" si="30"/>
        <v>6</v>
      </c>
      <c r="BB35" s="73">
        <f t="shared" si="30"/>
        <v>-11</v>
      </c>
      <c r="BC35" s="73">
        <f t="shared" si="30"/>
        <v>-17</v>
      </c>
      <c r="BD35" s="96"/>
      <c r="BE35" s="71">
        <f>IF(ISERROR(GETPIVOTDATA("VALUE",'CSS WK pvt'!$J$2,"DT_FILE",BE$8,"COMMODITY",BE$6,"TRIM_CAT",TRIM(B35),"TRIM_LINE",A30))=TRUE,0,GETPIVOTDATA("VALUE",'CSS WK pvt'!$J$2,"DT_FILE",BE$8,"COMMODITY",BE$6,"TRIM_CAT",TRIM(B35),"TRIM_LINE",A30))</f>
        <v>12</v>
      </c>
    </row>
    <row r="36" spans="1:57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E36" si="31">SUM(D31:D35)</f>
        <v>11402</v>
      </c>
      <c r="E36" s="159">
        <f t="shared" si="31"/>
        <v>11805</v>
      </c>
      <c r="F36" s="159">
        <f t="shared" si="31"/>
        <v>9143</v>
      </c>
      <c r="G36" s="159">
        <f t="shared" si="31"/>
        <v>7218</v>
      </c>
      <c r="H36" s="159">
        <f t="shared" si="31"/>
        <v>7294</v>
      </c>
      <c r="I36" s="159">
        <f t="shared" si="31"/>
        <v>6827</v>
      </c>
      <c r="J36" s="159">
        <f t="shared" si="31"/>
        <v>7032</v>
      </c>
      <c r="K36" s="159">
        <f t="shared" si="31"/>
        <v>7842</v>
      </c>
      <c r="L36" s="159">
        <f t="shared" si="31"/>
        <v>7881</v>
      </c>
      <c r="M36" s="159">
        <f t="shared" si="31"/>
        <v>9591</v>
      </c>
      <c r="N36" s="160">
        <f t="shared" si="31"/>
        <v>10795</v>
      </c>
      <c r="O36" s="158">
        <f t="shared" si="31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280">
        <v>9699</v>
      </c>
      <c r="AB36" s="160">
        <v>10279</v>
      </c>
      <c r="AC36" s="240">
        <f t="shared" si="29"/>
        <v>0.33307438337541267</v>
      </c>
      <c r="AD36" s="241">
        <f t="shared" si="29"/>
        <v>0.35423609893001229</v>
      </c>
      <c r="AE36" s="242">
        <f t="shared" si="29"/>
        <v>2.5412960609911054E-4</v>
      </c>
      <c r="AF36" s="242">
        <f t="shared" si="29"/>
        <v>1.771847314885705E-2</v>
      </c>
      <c r="AG36" s="242">
        <f t="shared" si="29"/>
        <v>0.16902188972014409</v>
      </c>
      <c r="AH36" s="242">
        <f t="shared" si="29"/>
        <v>-0.1310666301069372</v>
      </c>
      <c r="AI36" s="242">
        <f t="shared" si="29"/>
        <v>-5.8590889116742345E-2</v>
      </c>
      <c r="AJ36" s="242">
        <f t="shared" si="29"/>
        <v>-0.15017064846416384</v>
      </c>
      <c r="AK36" s="242">
        <f t="shared" si="29"/>
        <v>-0.13886763580719205</v>
      </c>
      <c r="AL36" s="242">
        <f t="shared" si="29"/>
        <v>-0.15150361629234868</v>
      </c>
      <c r="AM36" s="242">
        <f t="shared" si="29"/>
        <v>-0.29340006255864876</v>
      </c>
      <c r="AN36" s="242">
        <f t="shared" si="29"/>
        <v>-0.30606762389995368</v>
      </c>
      <c r="AO36" s="242">
        <f t="shared" si="29"/>
        <v>-0.29348776223776224</v>
      </c>
      <c r="AP36" s="243"/>
      <c r="AQ36" s="97">
        <f>SUM(AQ31:AQ35)</f>
        <v>3430</v>
      </c>
      <c r="AR36" s="161">
        <f t="shared" ref="AR36:AT36" si="32">SUM(AR31:AR35)</f>
        <v>4039</v>
      </c>
      <c r="AS36" s="162">
        <f t="shared" si="32"/>
        <v>3</v>
      </c>
      <c r="AT36" s="162">
        <f t="shared" si="32"/>
        <v>162</v>
      </c>
      <c r="AU36" s="162">
        <f t="shared" ref="AU36:AV36" si="33">SUM(AU31:AU35)</f>
        <v>1220</v>
      </c>
      <c r="AV36" s="162">
        <f t="shared" si="33"/>
        <v>-956</v>
      </c>
      <c r="AW36" s="162">
        <f t="shared" ref="AW36:AX36" si="34">SUM(AW31:AW35)</f>
        <v>-400</v>
      </c>
      <c r="AX36" s="162">
        <f t="shared" si="34"/>
        <v>-1056</v>
      </c>
      <c r="AY36" s="162">
        <f t="shared" ref="AY36:AZ36" si="35">SUM(AY31:AY35)</f>
        <v>-1089</v>
      </c>
      <c r="AZ36" s="162">
        <f t="shared" si="35"/>
        <v>-1194</v>
      </c>
      <c r="BA36" s="162">
        <f t="shared" ref="BA36:BB36" si="36">SUM(BA31:BA35)</f>
        <v>-2814</v>
      </c>
      <c r="BB36" s="162">
        <f t="shared" si="36"/>
        <v>-3304</v>
      </c>
      <c r="BC36" s="162">
        <f t="shared" ref="BC36" si="37">SUM(BC31:BC35)</f>
        <v>-4029</v>
      </c>
      <c r="BD36" s="163"/>
      <c r="BE36" s="97">
        <f t="shared" si="31"/>
        <v>10279</v>
      </c>
    </row>
    <row r="37" spans="1:57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101"/>
      <c r="AC37" s="244"/>
      <c r="AD37" s="245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7"/>
      <c r="AQ37" s="102"/>
      <c r="AR37" s="103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  <c r="BE37" s="102"/>
    </row>
    <row r="38" spans="1:57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279">
        <v>25311</v>
      </c>
      <c r="AB38" s="94">
        <v>26557</v>
      </c>
      <c r="AC38" s="207">
        <f t="shared" ref="AC38:AO43" si="38">IF(ISERROR((O38-C38)/C38)=TRUE,0,(O38-C38)/C38)</f>
        <v>0.57144092717522921</v>
      </c>
      <c r="AD38" s="207">
        <f t="shared" si="38"/>
        <v>0.78387676909844395</v>
      </c>
      <c r="AE38" s="207">
        <f t="shared" si="38"/>
        <v>0.84938631162887457</v>
      </c>
      <c r="AF38" s="207">
        <f t="shared" si="38"/>
        <v>0.62091771040618049</v>
      </c>
      <c r="AG38" s="207">
        <f t="shared" si="38"/>
        <v>0.5630730144703413</v>
      </c>
      <c r="AH38" s="207">
        <f t="shared" si="38"/>
        <v>0.62620719929762947</v>
      </c>
      <c r="AI38" s="207">
        <f t="shared" si="38"/>
        <v>0.58085772335401675</v>
      </c>
      <c r="AJ38" s="207">
        <f t="shared" si="38"/>
        <v>0.63917466521064425</v>
      </c>
      <c r="AK38" s="207">
        <f t="shared" si="38"/>
        <v>0.65908825929812287</v>
      </c>
      <c r="AL38" s="207">
        <f t="shared" si="38"/>
        <v>0.6703930336549776</v>
      </c>
      <c r="AM38" s="207">
        <f t="shared" si="38"/>
        <v>0.58288229346339138</v>
      </c>
      <c r="AN38" s="207">
        <f t="shared" si="38"/>
        <v>0.60460982038864708</v>
      </c>
      <c r="AO38" s="207">
        <f t="shared" si="38"/>
        <v>0.39308712642412902</v>
      </c>
      <c r="AP38" s="239"/>
      <c r="AQ38" s="95">
        <f t="shared" ref="AQ38:BC42" si="39">O38-C38</f>
        <v>6607</v>
      </c>
      <c r="AR38" s="72">
        <f t="shared" si="39"/>
        <v>10025</v>
      </c>
      <c r="AS38" s="73">
        <f t="shared" si="39"/>
        <v>12249</v>
      </c>
      <c r="AT38" s="73">
        <f t="shared" si="39"/>
        <v>10609</v>
      </c>
      <c r="AU38" s="73">
        <f t="shared" si="39"/>
        <v>10195</v>
      </c>
      <c r="AV38" s="73">
        <f t="shared" si="39"/>
        <v>11412</v>
      </c>
      <c r="AW38" s="73">
        <f t="shared" si="39"/>
        <v>10578</v>
      </c>
      <c r="AX38" s="73">
        <f t="shared" si="39"/>
        <v>11121</v>
      </c>
      <c r="AY38" s="73">
        <f t="shared" si="39"/>
        <v>11306</v>
      </c>
      <c r="AZ38" s="73">
        <f t="shared" si="39"/>
        <v>11394</v>
      </c>
      <c r="BA38" s="73">
        <f t="shared" si="39"/>
        <v>9800</v>
      </c>
      <c r="BB38" s="73">
        <f t="shared" si="39"/>
        <v>9863</v>
      </c>
      <c r="BC38" s="73">
        <f t="shared" si="39"/>
        <v>7142</v>
      </c>
      <c r="BD38" s="96"/>
      <c r="BE38" s="71">
        <f>IF(ISERROR(GETPIVOTDATA("VALUE",'CSS WK pvt'!$J$2,"DT_FILE",BE$8,"COMMODITY",BE$6,"TRIM_CAT",TRIM(B38),"TRIM_LINE",A37))=TRUE,0,GETPIVOTDATA("VALUE",'CSS WK pvt'!$J$2,"DT_FILE",BE$8,"COMMODITY",BE$6,"TRIM_CAT",TRIM(B38),"TRIM_LINE",A37))</f>
        <v>26557</v>
      </c>
    </row>
    <row r="39" spans="1:57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279">
        <v>4643</v>
      </c>
      <c r="AB39" s="94">
        <v>5213</v>
      </c>
      <c r="AC39" s="207">
        <f t="shared" si="38"/>
        <v>-0.19978689397975494</v>
      </c>
      <c r="AD39" s="207">
        <f t="shared" si="38"/>
        <v>-0.20567260940032414</v>
      </c>
      <c r="AE39" s="207">
        <f t="shared" si="38"/>
        <v>-0.13261331444759206</v>
      </c>
      <c r="AF39" s="207">
        <f t="shared" si="38"/>
        <v>3.8099057549629035E-2</v>
      </c>
      <c r="AG39" s="207">
        <f t="shared" si="38"/>
        <v>0.17499999999999999</v>
      </c>
      <c r="AH39" s="207">
        <f t="shared" si="38"/>
        <v>0.13455896733815764</v>
      </c>
      <c r="AI39" s="207">
        <f t="shared" si="38"/>
        <v>7.832140785147941E-2</v>
      </c>
      <c r="AJ39" s="207">
        <f t="shared" si="38"/>
        <v>2.4985473561882625E-2</v>
      </c>
      <c r="AK39" s="207">
        <f t="shared" si="38"/>
        <v>-9.9269526128488474E-3</v>
      </c>
      <c r="AL39" s="207">
        <f t="shared" si="38"/>
        <v>-5.1438053097345129E-2</v>
      </c>
      <c r="AM39" s="207">
        <f t="shared" si="38"/>
        <v>-0.18424350940017906</v>
      </c>
      <c r="AN39" s="207">
        <f t="shared" si="38"/>
        <v>4.0451977401129942E-2</v>
      </c>
      <c r="AO39" s="207">
        <f t="shared" si="38"/>
        <v>3.0403905903240123E-2</v>
      </c>
      <c r="AP39" s="239"/>
      <c r="AQ39" s="95">
        <f t="shared" si="39"/>
        <v>-1125</v>
      </c>
      <c r="AR39" s="72">
        <f t="shared" si="39"/>
        <v>-1269</v>
      </c>
      <c r="AS39" s="73">
        <f t="shared" si="39"/>
        <v>-749</v>
      </c>
      <c r="AT39" s="73">
        <f t="shared" si="39"/>
        <v>190</v>
      </c>
      <c r="AU39" s="73">
        <f t="shared" si="39"/>
        <v>854</v>
      </c>
      <c r="AV39" s="73">
        <f t="shared" si="39"/>
        <v>688</v>
      </c>
      <c r="AW39" s="73">
        <f t="shared" si="39"/>
        <v>405</v>
      </c>
      <c r="AX39" s="73">
        <f t="shared" si="39"/>
        <v>129</v>
      </c>
      <c r="AY39" s="73">
        <f t="shared" si="39"/>
        <v>-53</v>
      </c>
      <c r="AZ39" s="73">
        <f t="shared" si="39"/>
        <v>-279</v>
      </c>
      <c r="BA39" s="73">
        <f t="shared" si="39"/>
        <v>-1029</v>
      </c>
      <c r="BB39" s="73">
        <f t="shared" si="39"/>
        <v>179</v>
      </c>
      <c r="BC39" s="73">
        <f t="shared" si="39"/>
        <v>137</v>
      </c>
      <c r="BD39" s="96"/>
      <c r="BE39" s="71">
        <f>IF(ISERROR(GETPIVOTDATA("VALUE",'CSS WK pvt'!$J$2,"DT_FILE",BE$8,"COMMODITY",BE$6,"TRIM_CAT",TRIM(B39),"TRIM_LINE",A37))=TRUE,0,GETPIVOTDATA("VALUE",'CSS WK pvt'!$J$2,"DT_FILE",BE$8,"COMMODITY",BE$6,"TRIM_CAT",TRIM(B39),"TRIM_LINE",A37))</f>
        <v>5213</v>
      </c>
    </row>
    <row r="40" spans="1:57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279">
        <v>917</v>
      </c>
      <c r="AB40" s="94">
        <v>999</v>
      </c>
      <c r="AC40" s="207">
        <f t="shared" si="38"/>
        <v>0.63798219584569738</v>
      </c>
      <c r="AD40" s="207">
        <f t="shared" si="38"/>
        <v>1.4164759725400458</v>
      </c>
      <c r="AE40" s="207">
        <f t="shared" si="38"/>
        <v>2.2567567567567566</v>
      </c>
      <c r="AF40" s="207">
        <f t="shared" si="38"/>
        <v>1.3753665689149561</v>
      </c>
      <c r="AG40" s="207">
        <f t="shared" si="38"/>
        <v>1.5659432387312187</v>
      </c>
      <c r="AH40" s="207">
        <f t="shared" si="38"/>
        <v>1.5471380471380471</v>
      </c>
      <c r="AI40" s="207">
        <f t="shared" si="38"/>
        <v>1.3299145299145299</v>
      </c>
      <c r="AJ40" s="207">
        <f t="shared" si="38"/>
        <v>0.95104895104895104</v>
      </c>
      <c r="AK40" s="207">
        <f t="shared" si="38"/>
        <v>0.89860139860139865</v>
      </c>
      <c r="AL40" s="207">
        <f t="shared" si="38"/>
        <v>1.2204081632653061</v>
      </c>
      <c r="AM40" s="207">
        <f t="shared" si="38"/>
        <v>0.90977443609022557</v>
      </c>
      <c r="AN40" s="207">
        <f t="shared" si="38"/>
        <v>1.4107579462102688</v>
      </c>
      <c r="AO40" s="207">
        <f t="shared" si="38"/>
        <v>0.66123188405797106</v>
      </c>
      <c r="AP40" s="239"/>
      <c r="AQ40" s="95">
        <f t="shared" si="39"/>
        <v>215</v>
      </c>
      <c r="AR40" s="72">
        <f t="shared" si="39"/>
        <v>619</v>
      </c>
      <c r="AS40" s="73">
        <f t="shared" si="39"/>
        <v>1169</v>
      </c>
      <c r="AT40" s="73">
        <f t="shared" si="39"/>
        <v>938</v>
      </c>
      <c r="AU40" s="73">
        <f t="shared" si="39"/>
        <v>938</v>
      </c>
      <c r="AV40" s="73">
        <f t="shared" si="39"/>
        <v>919</v>
      </c>
      <c r="AW40" s="73">
        <f t="shared" si="39"/>
        <v>778</v>
      </c>
      <c r="AX40" s="73">
        <f t="shared" si="39"/>
        <v>544</v>
      </c>
      <c r="AY40" s="73">
        <f t="shared" si="39"/>
        <v>514</v>
      </c>
      <c r="AZ40" s="73">
        <f t="shared" si="39"/>
        <v>598</v>
      </c>
      <c r="BA40" s="73">
        <f t="shared" si="39"/>
        <v>484</v>
      </c>
      <c r="BB40" s="73">
        <f t="shared" si="39"/>
        <v>577</v>
      </c>
      <c r="BC40" s="73">
        <f t="shared" si="39"/>
        <v>365</v>
      </c>
      <c r="BD40" s="96"/>
      <c r="BE40" s="71">
        <f>IF(ISERROR(GETPIVOTDATA("VALUE",'CSS WK pvt'!$J$2,"DT_FILE",BE$8,"COMMODITY",BE$6,"TRIM_CAT",TRIM(B40),"TRIM_LINE",A37))=TRUE,0,GETPIVOTDATA("VALUE",'CSS WK pvt'!$J$2,"DT_FILE",BE$8,"COMMODITY",BE$6,"TRIM_CAT",TRIM(B40),"TRIM_LINE",A37))</f>
        <v>999</v>
      </c>
    </row>
    <row r="41" spans="1:57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279">
        <v>150</v>
      </c>
      <c r="AB41" s="94">
        <v>149</v>
      </c>
      <c r="AC41" s="207">
        <f t="shared" si="38"/>
        <v>0.20430107526881722</v>
      </c>
      <c r="AD41" s="207">
        <f t="shared" si="38"/>
        <v>0.65573770491803274</v>
      </c>
      <c r="AE41" s="207">
        <f t="shared" si="38"/>
        <v>1.4824561403508771</v>
      </c>
      <c r="AF41" s="207">
        <f t="shared" si="38"/>
        <v>1.0503597122302157</v>
      </c>
      <c r="AG41" s="207">
        <f t="shared" si="38"/>
        <v>1.119718309859155</v>
      </c>
      <c r="AH41" s="207">
        <f t="shared" si="38"/>
        <v>1.140625</v>
      </c>
      <c r="AI41" s="207">
        <f t="shared" si="38"/>
        <v>0.94308943089430897</v>
      </c>
      <c r="AJ41" s="207">
        <f t="shared" si="38"/>
        <v>0.38028169014084506</v>
      </c>
      <c r="AK41" s="207">
        <f t="shared" si="38"/>
        <v>0.56818181818181823</v>
      </c>
      <c r="AL41" s="207">
        <f t="shared" si="38"/>
        <v>0.75438596491228072</v>
      </c>
      <c r="AM41" s="207">
        <f t="shared" si="38"/>
        <v>0.6386554621848739</v>
      </c>
      <c r="AN41" s="207">
        <f t="shared" si="38"/>
        <v>0.97916666666666663</v>
      </c>
      <c r="AO41" s="207">
        <f t="shared" si="38"/>
        <v>0.3392857142857143</v>
      </c>
      <c r="AP41" s="239"/>
      <c r="AQ41" s="95">
        <f t="shared" si="39"/>
        <v>19</v>
      </c>
      <c r="AR41" s="72">
        <f t="shared" si="39"/>
        <v>80</v>
      </c>
      <c r="AS41" s="73">
        <f t="shared" si="39"/>
        <v>169</v>
      </c>
      <c r="AT41" s="73">
        <f t="shared" si="39"/>
        <v>146</v>
      </c>
      <c r="AU41" s="73">
        <f t="shared" si="39"/>
        <v>159</v>
      </c>
      <c r="AV41" s="73">
        <f t="shared" si="39"/>
        <v>146</v>
      </c>
      <c r="AW41" s="73">
        <f t="shared" si="39"/>
        <v>116</v>
      </c>
      <c r="AX41" s="73">
        <f t="shared" si="39"/>
        <v>54</v>
      </c>
      <c r="AY41" s="73">
        <f t="shared" si="39"/>
        <v>75</v>
      </c>
      <c r="AZ41" s="73">
        <f t="shared" si="39"/>
        <v>86</v>
      </c>
      <c r="BA41" s="73">
        <f t="shared" si="39"/>
        <v>76</v>
      </c>
      <c r="BB41" s="73">
        <f t="shared" si="39"/>
        <v>94</v>
      </c>
      <c r="BC41" s="73">
        <f t="shared" si="39"/>
        <v>38</v>
      </c>
      <c r="BD41" s="96"/>
      <c r="BE41" s="71">
        <f>IF(ISERROR(GETPIVOTDATA("VALUE",'CSS WK pvt'!$J$2,"DT_FILE",BE$8,"COMMODITY",BE$6,"TRIM_CAT",TRIM(B41),"TRIM_LINE",A37))=TRUE,0,GETPIVOTDATA("VALUE",'CSS WK pvt'!$J$2,"DT_FILE",BE$8,"COMMODITY",BE$6,"TRIM_CAT",TRIM(B41),"TRIM_LINE",A37))</f>
        <v>149</v>
      </c>
    </row>
    <row r="42" spans="1:57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279">
        <v>23</v>
      </c>
      <c r="AB42" s="94">
        <v>20</v>
      </c>
      <c r="AC42" s="207">
        <f t="shared" si="38"/>
        <v>0</v>
      </c>
      <c r="AD42" s="207">
        <f t="shared" si="38"/>
        <v>0.5714285714285714</v>
      </c>
      <c r="AE42" s="207">
        <f t="shared" si="38"/>
        <v>2</v>
      </c>
      <c r="AF42" s="207">
        <f t="shared" si="38"/>
        <v>2.2307692307692308</v>
      </c>
      <c r="AG42" s="207">
        <f t="shared" si="38"/>
        <v>2</v>
      </c>
      <c r="AH42" s="207">
        <f t="shared" si="38"/>
        <v>1.1578947368421053</v>
      </c>
      <c r="AI42" s="207">
        <f t="shared" si="38"/>
        <v>1.1578947368421053</v>
      </c>
      <c r="AJ42" s="207">
        <f t="shared" si="38"/>
        <v>0.88235294117647056</v>
      </c>
      <c r="AK42" s="207">
        <f t="shared" si="38"/>
        <v>0.72222222222222221</v>
      </c>
      <c r="AL42" s="207">
        <f t="shared" si="38"/>
        <v>0.9375</v>
      </c>
      <c r="AM42" s="207">
        <f t="shared" si="38"/>
        <v>0.55555555555555558</v>
      </c>
      <c r="AN42" s="207">
        <f t="shared" si="38"/>
        <v>1.3636363636363635</v>
      </c>
      <c r="AO42" s="207">
        <f t="shared" si="38"/>
        <v>0.6428571428571429</v>
      </c>
      <c r="AP42" s="239"/>
      <c r="AQ42" s="95">
        <f t="shared" si="39"/>
        <v>0</v>
      </c>
      <c r="AR42" s="72">
        <f t="shared" si="39"/>
        <v>8</v>
      </c>
      <c r="AS42" s="73">
        <f t="shared" si="39"/>
        <v>28</v>
      </c>
      <c r="AT42" s="73">
        <f t="shared" si="39"/>
        <v>29</v>
      </c>
      <c r="AU42" s="73">
        <f t="shared" si="39"/>
        <v>30</v>
      </c>
      <c r="AV42" s="73">
        <f t="shared" si="39"/>
        <v>22</v>
      </c>
      <c r="AW42" s="73">
        <f t="shared" si="39"/>
        <v>22</v>
      </c>
      <c r="AX42" s="73">
        <f t="shared" si="39"/>
        <v>15</v>
      </c>
      <c r="AY42" s="73">
        <f t="shared" si="39"/>
        <v>13</v>
      </c>
      <c r="AZ42" s="73">
        <f t="shared" si="39"/>
        <v>15</v>
      </c>
      <c r="BA42" s="73">
        <f t="shared" si="39"/>
        <v>10</v>
      </c>
      <c r="BB42" s="73">
        <f t="shared" si="39"/>
        <v>15</v>
      </c>
      <c r="BC42" s="73">
        <f t="shared" si="39"/>
        <v>9</v>
      </c>
      <c r="BD42" s="96"/>
      <c r="BE42" s="71">
        <f>IF(ISERROR(GETPIVOTDATA("VALUE",'CSS WK pvt'!$J$2,"DT_FILE",BE$8,"COMMODITY",BE$6,"TRIM_CAT",TRIM(B42),"TRIM_LINE",A37))=TRUE,0,GETPIVOTDATA("VALUE",'CSS WK pvt'!$J$2,"DT_FILE",BE$8,"COMMODITY",BE$6,"TRIM_CAT",TRIM(B42),"TRIM_LINE",A37))</f>
        <v>20</v>
      </c>
    </row>
    <row r="43" spans="1:57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E43" si="40">SUM(D38:D42)</f>
        <v>19532</v>
      </c>
      <c r="E43" s="77">
        <f t="shared" si="40"/>
        <v>20715</v>
      </c>
      <c r="F43" s="77">
        <f t="shared" si="40"/>
        <v>22907</v>
      </c>
      <c r="G43" s="77">
        <f t="shared" si="40"/>
        <v>23742</v>
      </c>
      <c r="H43" s="77">
        <f t="shared" si="40"/>
        <v>24078</v>
      </c>
      <c r="I43" s="77">
        <f t="shared" si="40"/>
        <v>24109</v>
      </c>
      <c r="J43" s="77">
        <f t="shared" si="40"/>
        <v>23293</v>
      </c>
      <c r="K43" s="77">
        <f t="shared" si="40"/>
        <v>23215</v>
      </c>
      <c r="L43" s="77">
        <f t="shared" si="40"/>
        <v>23040</v>
      </c>
      <c r="M43" s="77">
        <f t="shared" si="40"/>
        <v>23067</v>
      </c>
      <c r="N43" s="78">
        <f t="shared" si="40"/>
        <v>21254</v>
      </c>
      <c r="O43" s="76">
        <f t="shared" si="40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277">
        <v>31044</v>
      </c>
      <c r="AB43" s="78">
        <v>32938</v>
      </c>
      <c r="AC43" s="208">
        <f t="shared" si="38"/>
        <v>0.32409139876396215</v>
      </c>
      <c r="AD43" s="212">
        <f t="shared" si="38"/>
        <v>0.48448699569936515</v>
      </c>
      <c r="AE43" s="213">
        <f t="shared" si="38"/>
        <v>0.62109582428192134</v>
      </c>
      <c r="AF43" s="213">
        <f t="shared" si="38"/>
        <v>0.52001571572008554</v>
      </c>
      <c r="AG43" s="213">
        <f t="shared" si="38"/>
        <v>0.51284643248252038</v>
      </c>
      <c r="AH43" s="213">
        <f t="shared" si="38"/>
        <v>0.54767837860287394</v>
      </c>
      <c r="AI43" s="213">
        <f t="shared" si="38"/>
        <v>0.49355012650877267</v>
      </c>
      <c r="AJ43" s="213">
        <f t="shared" si="38"/>
        <v>0.50929463787403939</v>
      </c>
      <c r="AK43" s="213">
        <f t="shared" si="38"/>
        <v>0.51066121042429469</v>
      </c>
      <c r="AL43" s="213">
        <f t="shared" si="38"/>
        <v>0.51276041666666672</v>
      </c>
      <c r="AM43" s="213">
        <f t="shared" si="38"/>
        <v>0.40495079550873542</v>
      </c>
      <c r="AN43" s="213">
        <f t="shared" si="38"/>
        <v>0.50475204667356732</v>
      </c>
      <c r="AO43" s="213">
        <f t="shared" si="38"/>
        <v>0.32933670192266518</v>
      </c>
      <c r="AP43" s="214"/>
      <c r="AQ43" s="79">
        <f>SUM(AQ38:AQ42)</f>
        <v>5716</v>
      </c>
      <c r="AR43" s="80">
        <f t="shared" ref="AR43:AT43" si="41">SUM(AR38:AR42)</f>
        <v>9463</v>
      </c>
      <c r="AS43" s="81">
        <f t="shared" si="41"/>
        <v>12866</v>
      </c>
      <c r="AT43" s="81">
        <f t="shared" si="41"/>
        <v>11912</v>
      </c>
      <c r="AU43" s="81">
        <f t="shared" ref="AU43:AV43" si="42">SUM(AU38:AU42)</f>
        <v>12176</v>
      </c>
      <c r="AV43" s="81">
        <f t="shared" si="42"/>
        <v>13187</v>
      </c>
      <c r="AW43" s="81">
        <f t="shared" ref="AW43:AX43" si="43">SUM(AW38:AW42)</f>
        <v>11899</v>
      </c>
      <c r="AX43" s="81">
        <f t="shared" si="43"/>
        <v>11863</v>
      </c>
      <c r="AY43" s="81">
        <f t="shared" ref="AY43:AZ43" si="44">SUM(AY38:AY42)</f>
        <v>11855</v>
      </c>
      <c r="AZ43" s="81">
        <f t="shared" si="44"/>
        <v>11814</v>
      </c>
      <c r="BA43" s="81">
        <f t="shared" ref="BA43:BB43" si="45">SUM(BA38:BA42)</f>
        <v>9341</v>
      </c>
      <c r="BB43" s="81">
        <f t="shared" si="45"/>
        <v>10728</v>
      </c>
      <c r="BC43" s="81">
        <f t="shared" ref="BC43" si="46">SUM(BC38:BC42)</f>
        <v>7691</v>
      </c>
      <c r="BD43" s="82"/>
      <c r="BE43" s="79">
        <f t="shared" si="40"/>
        <v>32938</v>
      </c>
    </row>
    <row r="44" spans="1:57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108"/>
      <c r="AC44" s="232"/>
      <c r="AD44" s="233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2"/>
      <c r="BE44" s="109"/>
    </row>
    <row r="45" spans="1:57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283">
        <v>10120191</v>
      </c>
      <c r="AB45" s="45">
        <v>9513188</v>
      </c>
      <c r="AC45" s="207">
        <f t="shared" ref="AC45:AO50" si="47">IF(ISERROR((O45-C45)/C45)=TRUE,0,(O45-C45)/C45)</f>
        <v>0.11148218366829643</v>
      </c>
      <c r="AD45" s="207">
        <f t="shared" si="47"/>
        <v>-6.739099616121012E-3</v>
      </c>
      <c r="AE45" s="207">
        <f t="shared" si="47"/>
        <v>0.19929771413478214</v>
      </c>
      <c r="AF45" s="207">
        <f t="shared" si="47"/>
        <v>0.75711521320192454</v>
      </c>
      <c r="AG45" s="207">
        <f t="shared" si="47"/>
        <v>-5.0136256500953442E-2</v>
      </c>
      <c r="AH45" s="207">
        <f t="shared" si="47"/>
        <v>0.18660673115079254</v>
      </c>
      <c r="AI45" s="207">
        <f t="shared" si="47"/>
        <v>0.21291087168673098</v>
      </c>
      <c r="AJ45" s="207">
        <f t="shared" si="47"/>
        <v>0.31103531916799065</v>
      </c>
      <c r="AK45" s="207">
        <f t="shared" si="47"/>
        <v>4.8421468230716691E-2</v>
      </c>
      <c r="AL45" s="207">
        <f t="shared" si="47"/>
        <v>0.4536503831794198</v>
      </c>
      <c r="AM45" s="207">
        <f t="shared" si="47"/>
        <v>0.20448986722485413</v>
      </c>
      <c r="AN45" s="207">
        <f t="shared" si="47"/>
        <v>0.26598602695283297</v>
      </c>
      <c r="AO45" s="207">
        <f t="shared" si="47"/>
        <v>0.26445071055684827</v>
      </c>
      <c r="AP45" s="239"/>
      <c r="AQ45" s="46">
        <f t="shared" ref="AQ45:BC49" si="48">O45-C45</f>
        <v>802767.46999999974</v>
      </c>
      <c r="AR45" s="72">
        <f t="shared" si="48"/>
        <v>-51284.639999999665</v>
      </c>
      <c r="AS45" s="73">
        <f t="shared" si="48"/>
        <v>1035071.5099999998</v>
      </c>
      <c r="AT45" s="73">
        <f t="shared" si="48"/>
        <v>2329988.4300000002</v>
      </c>
      <c r="AU45" s="73">
        <f t="shared" si="48"/>
        <v>-127337.43999999994</v>
      </c>
      <c r="AV45" s="73">
        <f t="shared" si="48"/>
        <v>330910.3899999999</v>
      </c>
      <c r="AW45" s="73">
        <f t="shared" si="48"/>
        <v>360293.95999999996</v>
      </c>
      <c r="AX45" s="73">
        <f t="shared" si="48"/>
        <v>517419.53</v>
      </c>
      <c r="AY45" s="73">
        <f t="shared" si="48"/>
        <v>111246.22999999998</v>
      </c>
      <c r="AZ45" s="73">
        <f t="shared" si="48"/>
        <v>1344301.5</v>
      </c>
      <c r="BA45" s="73">
        <f t="shared" si="48"/>
        <v>1035963.5499999998</v>
      </c>
      <c r="BB45" s="73">
        <f t="shared" si="48"/>
        <v>2000031.5199999996</v>
      </c>
      <c r="BC45" s="73">
        <f t="shared" si="48"/>
        <v>2116564.67</v>
      </c>
      <c r="BD45" s="47"/>
      <c r="BE45" s="71">
        <f>IF(ISERROR(GETPIVOTDATA("VALUE",'CSS WK pvt'!$J$2,"DT_FILE",BE$8,"COMMODITY",BE$6,"TRIM_CAT",TRIM(B45),"TRIM_LINE",A44))=TRUE,0,GETPIVOTDATA("VALUE",'CSS WK pvt'!$J$2,"DT_FILE",BE$8,"COMMODITY",BE$6,"TRIM_CAT",TRIM(B45),"TRIM_LINE",A44))</f>
        <v>9513188</v>
      </c>
    </row>
    <row r="46" spans="1:57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283">
        <v>1269200</v>
      </c>
      <c r="AB46" s="45">
        <v>1276804</v>
      </c>
      <c r="AC46" s="207">
        <f t="shared" si="47"/>
        <v>-0.42416277389031803</v>
      </c>
      <c r="AD46" s="207">
        <f t="shared" si="47"/>
        <v>-0.48452886625590258</v>
      </c>
      <c r="AE46" s="207">
        <f t="shared" si="47"/>
        <v>-0.35492736796423346</v>
      </c>
      <c r="AF46" s="207">
        <f t="shared" si="47"/>
        <v>0.10398960212725659</v>
      </c>
      <c r="AG46" s="207">
        <f t="shared" si="47"/>
        <v>-0.24776599626699905</v>
      </c>
      <c r="AH46" s="207">
        <f t="shared" si="47"/>
        <v>-0.12746802154070117</v>
      </c>
      <c r="AI46" s="207">
        <f t="shared" si="47"/>
        <v>-0.13627672258472032</v>
      </c>
      <c r="AJ46" s="207">
        <f t="shared" si="47"/>
        <v>-6.6880765275016005E-2</v>
      </c>
      <c r="AK46" s="207">
        <f t="shared" si="47"/>
        <v>-0.41990143723991646</v>
      </c>
      <c r="AL46" s="207">
        <f t="shared" si="47"/>
        <v>-0.21378152519940385</v>
      </c>
      <c r="AM46" s="207">
        <f t="shared" si="47"/>
        <v>-0.33346677820891563</v>
      </c>
      <c r="AN46" s="207">
        <f t="shared" si="47"/>
        <v>0.10602878760390666</v>
      </c>
      <c r="AO46" s="207">
        <f t="shared" si="47"/>
        <v>0.26989867285182967</v>
      </c>
      <c r="AP46" s="239"/>
      <c r="AQ46" s="46">
        <f t="shared" si="48"/>
        <v>-736196.6</v>
      </c>
      <c r="AR46" s="72">
        <f t="shared" si="48"/>
        <v>-827883.89999999991</v>
      </c>
      <c r="AS46" s="73">
        <f t="shared" si="48"/>
        <v>-408415.98</v>
      </c>
      <c r="AT46" s="73">
        <f t="shared" si="48"/>
        <v>62443.329999999958</v>
      </c>
      <c r="AU46" s="73">
        <f t="shared" si="48"/>
        <v>-108670.54999999999</v>
      </c>
      <c r="AV46" s="73">
        <f t="shared" si="48"/>
        <v>-38722.270000000019</v>
      </c>
      <c r="AW46" s="73">
        <f t="shared" si="48"/>
        <v>-39508.140000000014</v>
      </c>
      <c r="AX46" s="73">
        <f t="shared" si="48"/>
        <v>-20718.489999999991</v>
      </c>
      <c r="AY46" s="73">
        <f t="shared" si="48"/>
        <v>-198691.83000000002</v>
      </c>
      <c r="AZ46" s="73">
        <f t="shared" si="48"/>
        <v>-136422.68999999994</v>
      </c>
      <c r="BA46" s="73">
        <f t="shared" si="48"/>
        <v>-360892.62999999989</v>
      </c>
      <c r="BB46" s="73">
        <f t="shared" si="48"/>
        <v>113198.8899999999</v>
      </c>
      <c r="BC46" s="73">
        <f t="shared" si="48"/>
        <v>269750.18000000005</v>
      </c>
      <c r="BD46" s="47"/>
      <c r="BE46" s="71">
        <f>IF(ISERROR(GETPIVOTDATA("VALUE",'CSS WK pvt'!$J$2,"DT_FILE",BE$8,"COMMODITY",BE$6,"TRIM_CAT",TRIM(B46),"TRIM_LINE",A44))=TRUE,0,GETPIVOTDATA("VALUE",'CSS WK pvt'!$J$2,"DT_FILE",BE$8,"COMMODITY",BE$6,"TRIM_CAT",TRIM(B46),"TRIM_LINE",A44))</f>
        <v>1276804</v>
      </c>
    </row>
    <row r="47" spans="1:57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283">
        <v>1010079</v>
      </c>
      <c r="AB47" s="45">
        <v>860165</v>
      </c>
      <c r="AC47" s="207">
        <f t="shared" si="47"/>
        <v>0.26347314130362925</v>
      </c>
      <c r="AD47" s="207">
        <f t="shared" si="47"/>
        <v>0.3229025563422534</v>
      </c>
      <c r="AE47" s="207">
        <f t="shared" si="47"/>
        <v>0.25780109649996669</v>
      </c>
      <c r="AF47" s="207">
        <f t="shared" si="47"/>
        <v>0.84610909938720558</v>
      </c>
      <c r="AG47" s="207">
        <f t="shared" si="47"/>
        <v>3.1636664675849767E-3</v>
      </c>
      <c r="AH47" s="207">
        <f t="shared" si="47"/>
        <v>0.23228281134955106</v>
      </c>
      <c r="AI47" s="207">
        <f t="shared" si="47"/>
        <v>1.1228622620968647E-3</v>
      </c>
      <c r="AJ47" s="207">
        <f t="shared" si="47"/>
        <v>0.27118996735896017</v>
      </c>
      <c r="AK47" s="207">
        <f t="shared" si="47"/>
        <v>1.2907042672811177E-2</v>
      </c>
      <c r="AL47" s="207">
        <f t="shared" si="47"/>
        <v>0.4293405521142713</v>
      </c>
      <c r="AM47" s="207">
        <f t="shared" si="47"/>
        <v>0.31381559836373013</v>
      </c>
      <c r="AN47" s="207">
        <f t="shared" si="47"/>
        <v>0.31429875925900352</v>
      </c>
      <c r="AO47" s="207">
        <f t="shared" si="47"/>
        <v>6.8688913731787912E-2</v>
      </c>
      <c r="AP47" s="239"/>
      <c r="AQ47" s="46">
        <f t="shared" si="48"/>
        <v>197094.44000000006</v>
      </c>
      <c r="AR47" s="72">
        <f t="shared" si="48"/>
        <v>270867.09999999998</v>
      </c>
      <c r="AS47" s="73">
        <f t="shared" si="48"/>
        <v>121888.08000000002</v>
      </c>
      <c r="AT47" s="73">
        <f t="shared" si="48"/>
        <v>203808.12</v>
      </c>
      <c r="AU47" s="73">
        <f t="shared" si="48"/>
        <v>635.44000000000233</v>
      </c>
      <c r="AV47" s="73">
        <f t="shared" si="48"/>
        <v>34257.81</v>
      </c>
      <c r="AW47" s="73">
        <f t="shared" si="48"/>
        <v>197.89000000001397</v>
      </c>
      <c r="AX47" s="73">
        <f t="shared" si="48"/>
        <v>39751.660000000003</v>
      </c>
      <c r="AY47" s="73">
        <f t="shared" si="48"/>
        <v>2630.8699999999953</v>
      </c>
      <c r="AZ47" s="73">
        <f t="shared" si="48"/>
        <v>119052.48999999999</v>
      </c>
      <c r="BA47" s="73">
        <f t="shared" si="48"/>
        <v>148391.12</v>
      </c>
      <c r="BB47" s="73">
        <f t="shared" si="48"/>
        <v>225762.76</v>
      </c>
      <c r="BC47" s="73">
        <f t="shared" si="48"/>
        <v>64921.819999999949</v>
      </c>
      <c r="BD47" s="47"/>
      <c r="BE47" s="71">
        <f>IF(ISERROR(GETPIVOTDATA("VALUE",'CSS WK pvt'!$J$2,"DT_FILE",BE$8,"COMMODITY",BE$6,"TRIM_CAT",TRIM(B47),"TRIM_LINE",A44))=TRUE,0,GETPIVOTDATA("VALUE",'CSS WK pvt'!$J$2,"DT_FILE",BE$8,"COMMODITY",BE$6,"TRIM_CAT",TRIM(B47),"TRIM_LINE",A44))</f>
        <v>860165</v>
      </c>
    </row>
    <row r="48" spans="1:57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283">
        <v>957412</v>
      </c>
      <c r="AB48" s="45">
        <v>806430</v>
      </c>
      <c r="AC48" s="207">
        <f t="shared" si="47"/>
        <v>-6.542467345276394E-2</v>
      </c>
      <c r="AD48" s="207">
        <f t="shared" si="47"/>
        <v>0.26333094015071395</v>
      </c>
      <c r="AE48" s="207">
        <f t="shared" si="47"/>
        <v>7.3848163912594619E-2</v>
      </c>
      <c r="AF48" s="207">
        <f t="shared" si="47"/>
        <v>0.54454422025567406</v>
      </c>
      <c r="AG48" s="207">
        <f t="shared" si="47"/>
        <v>5.5956081978689086E-2</v>
      </c>
      <c r="AH48" s="207">
        <f t="shared" si="47"/>
        <v>0.12751599937156494</v>
      </c>
      <c r="AI48" s="207">
        <f t="shared" si="47"/>
        <v>0.26144498660152332</v>
      </c>
      <c r="AJ48" s="207">
        <f t="shared" si="47"/>
        <v>0.12846220616457041</v>
      </c>
      <c r="AK48" s="207">
        <f t="shared" si="47"/>
        <v>-0.12188416666197065</v>
      </c>
      <c r="AL48" s="207">
        <f t="shared" si="47"/>
        <v>0.35149610453143737</v>
      </c>
      <c r="AM48" s="207">
        <f t="shared" si="47"/>
        <v>0.61445015264225045</v>
      </c>
      <c r="AN48" s="207">
        <f t="shared" si="47"/>
        <v>0.42702029140241038</v>
      </c>
      <c r="AO48" s="207">
        <f t="shared" si="47"/>
        <v>0.16884661641763557</v>
      </c>
      <c r="AP48" s="239"/>
      <c r="AQ48" s="46">
        <f t="shared" si="48"/>
        <v>-57341.440000000061</v>
      </c>
      <c r="AR48" s="72">
        <f t="shared" si="48"/>
        <v>245074.57999999996</v>
      </c>
      <c r="AS48" s="73">
        <f t="shared" si="48"/>
        <v>44920.130000000005</v>
      </c>
      <c r="AT48" s="73">
        <f t="shared" si="48"/>
        <v>203520.44</v>
      </c>
      <c r="AU48" s="73">
        <f t="shared" si="48"/>
        <v>18729.109999999986</v>
      </c>
      <c r="AV48" s="73">
        <f t="shared" si="48"/>
        <v>29348.959999999992</v>
      </c>
      <c r="AW48" s="73">
        <f t="shared" si="48"/>
        <v>58136.170000000013</v>
      </c>
      <c r="AX48" s="73">
        <f t="shared" si="48"/>
        <v>34969.869999999995</v>
      </c>
      <c r="AY48" s="73">
        <f t="shared" si="48"/>
        <v>-46069.330000000016</v>
      </c>
      <c r="AZ48" s="73">
        <f t="shared" si="48"/>
        <v>165744.09000000003</v>
      </c>
      <c r="BA48" s="73">
        <f t="shared" si="48"/>
        <v>313313.03000000003</v>
      </c>
      <c r="BB48" s="73">
        <f t="shared" si="48"/>
        <v>306143.76</v>
      </c>
      <c r="BC48" s="73">
        <f t="shared" si="48"/>
        <v>138303.67000000004</v>
      </c>
      <c r="BD48" s="47"/>
      <c r="BE48" s="71">
        <f>IF(ISERROR(GETPIVOTDATA("VALUE",'CSS WK pvt'!$J$2,"DT_FILE",BE$8,"COMMODITY",BE$6,"TRIM_CAT",TRIM(B48),"TRIM_LINE",A44))=TRUE,0,GETPIVOTDATA("VALUE",'CSS WK pvt'!$J$2,"DT_FILE",BE$8,"COMMODITY",BE$6,"TRIM_CAT",TRIM(B48),"TRIM_LINE",A44))</f>
        <v>806430</v>
      </c>
    </row>
    <row r="49" spans="1:57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283">
        <v>1034232</v>
      </c>
      <c r="AB49" s="45">
        <v>693904</v>
      </c>
      <c r="AC49" s="207">
        <f t="shared" si="47"/>
        <v>1.299574575174909</v>
      </c>
      <c r="AD49" s="207">
        <f t="shared" si="47"/>
        <v>0.48499412702208472</v>
      </c>
      <c r="AE49" s="207">
        <f t="shared" si="47"/>
        <v>-2.1797021915956286E-2</v>
      </c>
      <c r="AF49" s="207">
        <f t="shared" si="47"/>
        <v>1.8874225698342353</v>
      </c>
      <c r="AG49" s="207">
        <f t="shared" si="47"/>
        <v>2.015850106832862</v>
      </c>
      <c r="AH49" s="207">
        <f t="shared" si="47"/>
        <v>0.931452177938489</v>
      </c>
      <c r="AI49" s="207">
        <f t="shared" si="47"/>
        <v>0.23985062767972942</v>
      </c>
      <c r="AJ49" s="207">
        <f t="shared" si="47"/>
        <v>0.27708694013402929</v>
      </c>
      <c r="AK49" s="207">
        <f t="shared" si="47"/>
        <v>0.28728575449691451</v>
      </c>
      <c r="AL49" s="207">
        <f t="shared" si="47"/>
        <v>0.56439760704470776</v>
      </c>
      <c r="AM49" s="207">
        <f t="shared" si="47"/>
        <v>0.19464242875527957</v>
      </c>
      <c r="AN49" s="207">
        <f t="shared" si="47"/>
        <v>0.14447873527410529</v>
      </c>
      <c r="AO49" s="207">
        <f t="shared" si="47"/>
        <v>7.5692535730853189E-2</v>
      </c>
      <c r="AP49" s="239"/>
      <c r="AQ49" s="46">
        <f t="shared" si="48"/>
        <v>543354.82000000007</v>
      </c>
      <c r="AR49" s="72">
        <f t="shared" si="48"/>
        <v>339691.23</v>
      </c>
      <c r="AS49" s="73">
        <f t="shared" si="48"/>
        <v>-10886.200000000012</v>
      </c>
      <c r="AT49" s="73">
        <f t="shared" si="48"/>
        <v>368120.35</v>
      </c>
      <c r="AU49" s="73">
        <f t="shared" si="48"/>
        <v>573774.48</v>
      </c>
      <c r="AV49" s="73">
        <f t="shared" si="48"/>
        <v>183925.73</v>
      </c>
      <c r="AW49" s="73">
        <f t="shared" si="48"/>
        <v>62774.149999999994</v>
      </c>
      <c r="AX49" s="73">
        <f t="shared" si="48"/>
        <v>41638.320000000007</v>
      </c>
      <c r="AY49" s="73">
        <f t="shared" si="48"/>
        <v>76190.150000000023</v>
      </c>
      <c r="AZ49" s="73">
        <f t="shared" si="48"/>
        <v>198517.89</v>
      </c>
      <c r="BA49" s="73">
        <f t="shared" si="48"/>
        <v>103294.01000000001</v>
      </c>
      <c r="BB49" s="73">
        <f t="shared" si="48"/>
        <v>94503.219999999972</v>
      </c>
      <c r="BC49" s="73">
        <f t="shared" si="48"/>
        <v>72775.109999999986</v>
      </c>
      <c r="BD49" s="47"/>
      <c r="BE49" s="71">
        <f>IF(ISERROR(GETPIVOTDATA("VALUE",'CSS WK pvt'!$J$2,"DT_FILE",BE$8,"COMMODITY",BE$6,"TRIM_CAT",TRIM(B49),"TRIM_LINE",A44))=TRUE,0,GETPIVOTDATA("VALUE",'CSS WK pvt'!$J$2,"DT_FILE",BE$8,"COMMODITY",BE$6,"TRIM_CAT",TRIM(B49),"TRIM_LINE",A44))</f>
        <v>693904</v>
      </c>
    </row>
    <row r="50" spans="1:57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E50" si="49">SUM(D45:D49)</f>
        <v>11788575.629999999</v>
      </c>
      <c r="E50" s="165">
        <f t="shared" si="49"/>
        <v>7924808.4600000009</v>
      </c>
      <c r="F50" s="165">
        <f t="shared" si="49"/>
        <v>4487592.33</v>
      </c>
      <c r="G50" s="165">
        <f t="shared" si="49"/>
        <v>3798626.96</v>
      </c>
      <c r="H50" s="165">
        <f t="shared" si="49"/>
        <v>2652187.3800000004</v>
      </c>
      <c r="I50" s="165">
        <f t="shared" si="49"/>
        <v>2642463.9700000002</v>
      </c>
      <c r="J50" s="165">
        <f t="shared" si="49"/>
        <v>2542395.11</v>
      </c>
      <c r="K50" s="165">
        <f t="shared" si="49"/>
        <v>3617658.91</v>
      </c>
      <c r="L50" s="165">
        <f t="shared" si="49"/>
        <v>4702003.7200000007</v>
      </c>
      <c r="M50" s="165">
        <f t="shared" si="49"/>
        <v>7661786.9199999999</v>
      </c>
      <c r="N50" s="166">
        <f t="shared" si="49"/>
        <v>10676268.85</v>
      </c>
      <c r="O50" s="164">
        <f t="shared" si="4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284">
        <v>14391114</v>
      </c>
      <c r="AB50" s="166">
        <v>13150491</v>
      </c>
      <c r="AC50" s="240">
        <f t="shared" si="47"/>
        <v>6.8282221121502479E-2</v>
      </c>
      <c r="AD50" s="241">
        <f t="shared" si="47"/>
        <v>-1.9964778391126934E-3</v>
      </c>
      <c r="AE50" s="242">
        <f t="shared" si="47"/>
        <v>9.8750341279541659E-2</v>
      </c>
      <c r="AF50" s="242">
        <f t="shared" si="47"/>
        <v>0.70591988688954732</v>
      </c>
      <c r="AG50" s="242">
        <f t="shared" si="47"/>
        <v>9.4015823022537609E-2</v>
      </c>
      <c r="AH50" s="242">
        <f t="shared" si="47"/>
        <v>0.20350018406316359</v>
      </c>
      <c r="AI50" s="242">
        <f t="shared" si="47"/>
        <v>0.16722802468334119</v>
      </c>
      <c r="AJ50" s="242">
        <f t="shared" si="47"/>
        <v>0.24113517509086152</v>
      </c>
      <c r="AK50" s="242">
        <f t="shared" si="47"/>
        <v>-1.5118592261093003E-2</v>
      </c>
      <c r="AL50" s="242">
        <f t="shared" si="47"/>
        <v>0.35967501956804049</v>
      </c>
      <c r="AM50" s="242">
        <f t="shared" si="47"/>
        <v>0.16185115730156591</v>
      </c>
      <c r="AN50" s="242">
        <f t="shared" si="47"/>
        <v>0.25661026230151562</v>
      </c>
      <c r="AO50" s="242">
        <f t="shared" si="47"/>
        <v>0.22698961352695404</v>
      </c>
      <c r="AP50" s="243"/>
      <c r="AQ50" s="48">
        <f t="shared" ref="AQ50:AT64" si="50">SUM(AQ45:AQ49)</f>
        <v>749678.68999999983</v>
      </c>
      <c r="AR50" s="167">
        <f t="shared" si="50"/>
        <v>-23535.629999999655</v>
      </c>
      <c r="AS50" s="168">
        <f t="shared" si="50"/>
        <v>782577.5399999998</v>
      </c>
      <c r="AT50" s="168">
        <f t="shared" si="50"/>
        <v>3167880.6700000004</v>
      </c>
      <c r="AU50" s="168">
        <f t="shared" ref="AU50:AV50" si="51">SUM(AU45:AU49)</f>
        <v>357131.04000000004</v>
      </c>
      <c r="AV50" s="168">
        <f t="shared" si="51"/>
        <v>539720.61999999988</v>
      </c>
      <c r="AW50" s="168">
        <f t="shared" ref="AW50:AX50" si="52">SUM(AW45:AW49)</f>
        <v>441894.03</v>
      </c>
      <c r="AX50" s="168">
        <f t="shared" si="52"/>
        <v>613060.89000000013</v>
      </c>
      <c r="AY50" s="168">
        <f t="shared" ref="AY50:AZ50" si="53">SUM(AY45:AY49)</f>
        <v>-54693.910000000033</v>
      </c>
      <c r="AZ50" s="168">
        <f t="shared" si="53"/>
        <v>1691193.2800000003</v>
      </c>
      <c r="BA50" s="168">
        <f t="shared" ref="BA50:BB50" si="54">SUM(BA45:BA49)</f>
        <v>1240069.0799999998</v>
      </c>
      <c r="BB50" s="168">
        <f t="shared" si="54"/>
        <v>2739640.1499999985</v>
      </c>
      <c r="BC50" s="168">
        <f t="shared" ref="BC50" si="55">SUM(BC45:BC49)</f>
        <v>2662315.4499999997</v>
      </c>
      <c r="BD50" s="169"/>
      <c r="BE50" s="48">
        <f t="shared" si="49"/>
        <v>13150491</v>
      </c>
    </row>
    <row r="51" spans="1:57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52"/>
      <c r="AC51" s="244"/>
      <c r="AD51" s="245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7"/>
      <c r="AQ51" s="53"/>
      <c r="AR51" s="54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53"/>
    </row>
    <row r="52" spans="1:57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283">
        <v>5921337</v>
      </c>
      <c r="AB52" s="45">
        <v>6806263</v>
      </c>
      <c r="AC52" s="207">
        <f t="shared" ref="AC52:AO57" si="56">IF(ISERROR((O52-C52)/C52)=TRUE,0,(O52-C52)/C52)</f>
        <v>0.47605819019863926</v>
      </c>
      <c r="AD52" s="207">
        <f t="shared" si="56"/>
        <v>0.42307108925717546</v>
      </c>
      <c r="AE52" s="207">
        <f t="shared" si="56"/>
        <v>0.23885218202213765</v>
      </c>
      <c r="AF52" s="207">
        <f t="shared" si="56"/>
        <v>0.48961736088681362</v>
      </c>
      <c r="AG52" s="207">
        <f t="shared" si="56"/>
        <v>0.72800374013202807</v>
      </c>
      <c r="AH52" s="207">
        <f t="shared" si="56"/>
        <v>0.30225781639026555</v>
      </c>
      <c r="AI52" s="207">
        <f t="shared" si="56"/>
        <v>0.41262639967526865</v>
      </c>
      <c r="AJ52" s="207">
        <f t="shared" si="56"/>
        <v>0.29434093258606397</v>
      </c>
      <c r="AK52" s="207">
        <f t="shared" si="56"/>
        <v>0.46268797324273297</v>
      </c>
      <c r="AL52" s="207">
        <f t="shared" si="56"/>
        <v>0.38375455142436982</v>
      </c>
      <c r="AM52" s="207">
        <f t="shared" si="56"/>
        <v>0.26413228309253306</v>
      </c>
      <c r="AN52" s="207">
        <f t="shared" si="56"/>
        <v>0.14971246895226789</v>
      </c>
      <c r="AO52" s="207">
        <f t="shared" si="56"/>
        <v>0.33879873688261042</v>
      </c>
      <c r="AP52" s="239"/>
      <c r="AQ52" s="46">
        <f t="shared" ref="AQ52:BC56" si="57">O52-C52</f>
        <v>1426464.7600000002</v>
      </c>
      <c r="AR52" s="72">
        <f t="shared" si="57"/>
        <v>1570429.81</v>
      </c>
      <c r="AS52" s="73">
        <f t="shared" si="57"/>
        <v>947134.91000000015</v>
      </c>
      <c r="AT52" s="73">
        <f t="shared" si="57"/>
        <v>1410861.21</v>
      </c>
      <c r="AU52" s="73">
        <f t="shared" si="57"/>
        <v>1390492.56</v>
      </c>
      <c r="AV52" s="73">
        <f t="shared" si="57"/>
        <v>410222.37999999989</v>
      </c>
      <c r="AW52" s="73">
        <f t="shared" si="57"/>
        <v>419504.04000000004</v>
      </c>
      <c r="AX52" s="73">
        <f t="shared" si="57"/>
        <v>290512.33999999997</v>
      </c>
      <c r="AY52" s="73">
        <f t="shared" si="57"/>
        <v>461866.48</v>
      </c>
      <c r="AZ52" s="73">
        <f t="shared" si="57"/>
        <v>418665.34000000008</v>
      </c>
      <c r="BA52" s="73">
        <f t="shared" si="57"/>
        <v>525443.71</v>
      </c>
      <c r="BB52" s="73">
        <f t="shared" si="57"/>
        <v>491984.83999999985</v>
      </c>
      <c r="BC52" s="73">
        <f t="shared" si="57"/>
        <v>1498463.8399999999</v>
      </c>
      <c r="BD52" s="47"/>
      <c r="BE52" s="71">
        <f>IF(ISERROR(GETPIVOTDATA("VALUE",'CSS WK pvt'!$J$2,"DT_FILE",BE$8,"COMMODITY",BE$6,"TRIM_CAT",TRIM(B52),"TRIM_LINE",A51))=TRUE,0,GETPIVOTDATA("VALUE",'CSS WK pvt'!$J$2,"DT_FILE",BE$8,"COMMODITY",BE$6,"TRIM_CAT",TRIM(B52),"TRIM_LINE",A51))</f>
        <v>6806263</v>
      </c>
    </row>
    <row r="53" spans="1:57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283">
        <v>947138</v>
      </c>
      <c r="AB53" s="45">
        <v>1114108</v>
      </c>
      <c r="AC53" s="207">
        <f t="shared" si="56"/>
        <v>-0.30268395402115933</v>
      </c>
      <c r="AD53" s="207">
        <f t="shared" si="56"/>
        <v>-0.40846279298554178</v>
      </c>
      <c r="AE53" s="207">
        <f t="shared" si="56"/>
        <v>-0.41671303163157325</v>
      </c>
      <c r="AF53" s="207">
        <f t="shared" si="56"/>
        <v>-0.15746674740968311</v>
      </c>
      <c r="AG53" s="207">
        <f t="shared" si="56"/>
        <v>0.15441286803588836</v>
      </c>
      <c r="AH53" s="207">
        <f t="shared" si="56"/>
        <v>-5.7440510303286549E-2</v>
      </c>
      <c r="AI53" s="207">
        <f t="shared" si="56"/>
        <v>-0.11577268593202679</v>
      </c>
      <c r="AJ53" s="207">
        <f t="shared" si="56"/>
        <v>-0.22411172405089566</v>
      </c>
      <c r="AK53" s="207">
        <f t="shared" si="56"/>
        <v>-9.5289081867598491E-2</v>
      </c>
      <c r="AL53" s="207">
        <f t="shared" si="56"/>
        <v>-0.38318584304434211</v>
      </c>
      <c r="AM53" s="207">
        <f t="shared" si="56"/>
        <v>-0.39205858452116965</v>
      </c>
      <c r="AN53" s="207">
        <f t="shared" si="56"/>
        <v>-0.26678665255169626</v>
      </c>
      <c r="AO53" s="207">
        <f t="shared" si="56"/>
        <v>7.2151424315434587E-2</v>
      </c>
      <c r="AP53" s="239"/>
      <c r="AQ53" s="46">
        <f t="shared" si="57"/>
        <v>-383457.17999999993</v>
      </c>
      <c r="AR53" s="72">
        <f t="shared" si="57"/>
        <v>-592995.42999999993</v>
      </c>
      <c r="AS53" s="73">
        <f t="shared" si="57"/>
        <v>-530954.12999999989</v>
      </c>
      <c r="AT53" s="73">
        <f t="shared" si="57"/>
        <v>-127804.5</v>
      </c>
      <c r="AU53" s="73">
        <f t="shared" si="57"/>
        <v>76716.150000000023</v>
      </c>
      <c r="AV53" s="73">
        <f t="shared" si="57"/>
        <v>-19158.690000000002</v>
      </c>
      <c r="AW53" s="73">
        <f t="shared" si="57"/>
        <v>-29666.98000000001</v>
      </c>
      <c r="AX53" s="73">
        <f t="shared" si="57"/>
        <v>-55725.489999999991</v>
      </c>
      <c r="AY53" s="73">
        <f t="shared" si="57"/>
        <v>-27067.059999999998</v>
      </c>
      <c r="AZ53" s="73">
        <f t="shared" si="57"/>
        <v>-139334.68</v>
      </c>
      <c r="BA53" s="73">
        <f t="shared" si="57"/>
        <v>-236577.92000000004</v>
      </c>
      <c r="BB53" s="73">
        <f t="shared" si="57"/>
        <v>-208003.93000000005</v>
      </c>
      <c r="BC53" s="73">
        <f t="shared" si="57"/>
        <v>63738.530000000028</v>
      </c>
      <c r="BD53" s="47"/>
      <c r="BE53" s="71">
        <f>IF(ISERROR(GETPIVOTDATA("VALUE",'CSS WK pvt'!$J$2,"DT_FILE",BE$8,"COMMODITY",BE$6,"TRIM_CAT",TRIM(B53),"TRIM_LINE",A51))=TRUE,0,GETPIVOTDATA("VALUE",'CSS WK pvt'!$J$2,"DT_FILE",BE$8,"COMMODITY",BE$6,"TRIM_CAT",TRIM(B53),"TRIM_LINE",A51))</f>
        <v>1114108</v>
      </c>
    </row>
    <row r="54" spans="1:57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283">
        <v>373527</v>
      </c>
      <c r="AB54" s="45">
        <v>448722</v>
      </c>
      <c r="AC54" s="207">
        <f t="shared" si="56"/>
        <v>0.77335725842285741</v>
      </c>
      <c r="AD54" s="207">
        <f t="shared" si="56"/>
        <v>1.5242202873302848</v>
      </c>
      <c r="AE54" s="207">
        <f t="shared" si="56"/>
        <v>0.7043843927927218</v>
      </c>
      <c r="AF54" s="207">
        <f t="shared" si="56"/>
        <v>0.98977395801829049</v>
      </c>
      <c r="AG54" s="207">
        <f t="shared" si="56"/>
        <v>1.3245028273904249</v>
      </c>
      <c r="AH54" s="207">
        <f t="shared" si="56"/>
        <v>0.46724597981441096</v>
      </c>
      <c r="AI54" s="207">
        <f t="shared" si="56"/>
        <v>0.62954952672253084</v>
      </c>
      <c r="AJ54" s="207">
        <f t="shared" si="56"/>
        <v>-6.145947726526118E-2</v>
      </c>
      <c r="AK54" s="207">
        <f t="shared" si="56"/>
        <v>0.52402717762345563</v>
      </c>
      <c r="AL54" s="207">
        <f t="shared" si="56"/>
        <v>0.62589276653174952</v>
      </c>
      <c r="AM54" s="207">
        <f t="shared" si="56"/>
        <v>-0.30386528301121457</v>
      </c>
      <c r="AN54" s="207">
        <f t="shared" si="56"/>
        <v>0.34303284003160761</v>
      </c>
      <c r="AO54" s="207">
        <f t="shared" si="56"/>
        <v>0.31710146914428872</v>
      </c>
      <c r="AP54" s="239"/>
      <c r="AQ54" s="46">
        <f t="shared" si="57"/>
        <v>123676.35999999999</v>
      </c>
      <c r="AR54" s="72">
        <f t="shared" si="57"/>
        <v>352352.19</v>
      </c>
      <c r="AS54" s="73">
        <f t="shared" si="57"/>
        <v>194814.24</v>
      </c>
      <c r="AT54" s="73">
        <f t="shared" si="57"/>
        <v>163336.23000000001</v>
      </c>
      <c r="AU54" s="73">
        <f t="shared" si="57"/>
        <v>126714.51</v>
      </c>
      <c r="AV54" s="73">
        <f t="shared" si="57"/>
        <v>37846.630000000005</v>
      </c>
      <c r="AW54" s="73">
        <f t="shared" si="57"/>
        <v>36175.879999999997</v>
      </c>
      <c r="AX54" s="73">
        <f t="shared" si="57"/>
        <v>-5455.4799999999959</v>
      </c>
      <c r="AY54" s="73">
        <f t="shared" si="57"/>
        <v>32959.14</v>
      </c>
      <c r="AZ54" s="73">
        <f t="shared" si="57"/>
        <v>37991.040000000001</v>
      </c>
      <c r="BA54" s="73">
        <f t="shared" si="57"/>
        <v>-81204.94</v>
      </c>
      <c r="BB54" s="73">
        <f t="shared" si="57"/>
        <v>58831.119999999995</v>
      </c>
      <c r="BC54" s="73">
        <f t="shared" si="57"/>
        <v>89929.260000000009</v>
      </c>
      <c r="BD54" s="47"/>
      <c r="BE54" s="71">
        <f>IF(ISERROR(GETPIVOTDATA("VALUE",'CSS WK pvt'!$J$2,"DT_FILE",BE$8,"COMMODITY",BE$6,"TRIM_CAT",TRIM(B54),"TRIM_LINE",A51))=TRUE,0,GETPIVOTDATA("VALUE",'CSS WK pvt'!$J$2,"DT_FILE",BE$8,"COMMODITY",BE$6,"TRIM_CAT",TRIM(B54),"TRIM_LINE",A51))</f>
        <v>448722</v>
      </c>
    </row>
    <row r="55" spans="1:57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283">
        <v>319437</v>
      </c>
      <c r="AB55" s="45">
        <v>331938</v>
      </c>
      <c r="AC55" s="207">
        <f t="shared" si="56"/>
        <v>0.51689304919803392</v>
      </c>
      <c r="AD55" s="207">
        <f t="shared" si="56"/>
        <v>0.88979694803461074</v>
      </c>
      <c r="AE55" s="207">
        <f t="shared" si="56"/>
        <v>0.3543927828315997</v>
      </c>
      <c r="AF55" s="207">
        <f t="shared" si="56"/>
        <v>0.87326774214219871</v>
      </c>
      <c r="AG55" s="207">
        <f t="shared" si="56"/>
        <v>0.98850134470402062</v>
      </c>
      <c r="AH55" s="207">
        <f t="shared" si="56"/>
        <v>0.17476679025506667</v>
      </c>
      <c r="AI55" s="207">
        <f t="shared" si="56"/>
        <v>0.42552144044636292</v>
      </c>
      <c r="AJ55" s="207">
        <f t="shared" si="56"/>
        <v>0.36599946411040757</v>
      </c>
      <c r="AK55" s="207">
        <f t="shared" si="56"/>
        <v>0.23309363263193425</v>
      </c>
      <c r="AL55" s="207">
        <f t="shared" si="56"/>
        <v>-2.421700999771877E-2</v>
      </c>
      <c r="AM55" s="207">
        <f t="shared" si="56"/>
        <v>0.34600534963284035</v>
      </c>
      <c r="AN55" s="207">
        <f t="shared" si="56"/>
        <v>0.56483275479470829</v>
      </c>
      <c r="AO55" s="207">
        <f t="shared" si="56"/>
        <v>0.22810721848864648</v>
      </c>
      <c r="AP55" s="239"/>
      <c r="AQ55" s="46">
        <f t="shared" si="57"/>
        <v>88632.840000000026</v>
      </c>
      <c r="AR55" s="72">
        <f t="shared" si="57"/>
        <v>232018.06</v>
      </c>
      <c r="AS55" s="73">
        <f t="shared" si="57"/>
        <v>112775.69</v>
      </c>
      <c r="AT55" s="73">
        <f t="shared" si="57"/>
        <v>158350.74</v>
      </c>
      <c r="AU55" s="73">
        <f t="shared" si="57"/>
        <v>132863.24</v>
      </c>
      <c r="AV55" s="73">
        <f t="shared" si="57"/>
        <v>21986.009999999995</v>
      </c>
      <c r="AW55" s="73">
        <f t="shared" si="57"/>
        <v>38472.47</v>
      </c>
      <c r="AX55" s="73">
        <f t="shared" si="57"/>
        <v>35965.490000000005</v>
      </c>
      <c r="AY55" s="73">
        <f t="shared" si="57"/>
        <v>26281.059999999998</v>
      </c>
      <c r="AZ55" s="73">
        <f t="shared" si="57"/>
        <v>-3398.0100000000093</v>
      </c>
      <c r="BA55" s="73">
        <f t="shared" si="57"/>
        <v>50992.399999999994</v>
      </c>
      <c r="BB55" s="73">
        <f t="shared" si="57"/>
        <v>93004.87</v>
      </c>
      <c r="BC55" s="73">
        <f t="shared" si="57"/>
        <v>59331.859999999986</v>
      </c>
      <c r="BD55" s="47"/>
      <c r="BE55" s="71">
        <f>IF(ISERROR(GETPIVOTDATA("VALUE",'CSS WK pvt'!$J$2,"DT_FILE",BE$8,"COMMODITY",BE$6,"TRIM_CAT",TRIM(B55),"TRIM_LINE",A51))=TRUE,0,GETPIVOTDATA("VALUE",'CSS WK pvt'!$J$2,"DT_FILE",BE$8,"COMMODITY",BE$6,"TRIM_CAT",TRIM(B55),"TRIM_LINE",A51))</f>
        <v>331938</v>
      </c>
    </row>
    <row r="56" spans="1:57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283">
        <v>262886</v>
      </c>
      <c r="AB56" s="45">
        <v>478768</v>
      </c>
      <c r="AC56" s="207">
        <f t="shared" si="56"/>
        <v>1.0855141812536053</v>
      </c>
      <c r="AD56" s="207">
        <f t="shared" si="56"/>
        <v>2.0088671105030751</v>
      </c>
      <c r="AE56" s="207">
        <f t="shared" si="56"/>
        <v>-0.18739656234749255</v>
      </c>
      <c r="AF56" s="207">
        <f t="shared" si="56"/>
        <v>1.781202697055444</v>
      </c>
      <c r="AG56" s="207">
        <f t="shared" si="56"/>
        <v>2.777406587477532</v>
      </c>
      <c r="AH56" s="207">
        <f t="shared" si="56"/>
        <v>1.2312390922171086</v>
      </c>
      <c r="AI56" s="207">
        <f t="shared" si="56"/>
        <v>1.827301990080641E-2</v>
      </c>
      <c r="AJ56" s="207">
        <f t="shared" si="56"/>
        <v>0.28089523111024267</v>
      </c>
      <c r="AK56" s="207">
        <f t="shared" si="56"/>
        <v>0.35094546984232361</v>
      </c>
      <c r="AL56" s="207">
        <f t="shared" si="56"/>
        <v>1.3600408493995919</v>
      </c>
      <c r="AM56" s="207">
        <f t="shared" si="56"/>
        <v>-0.14102660031283268</v>
      </c>
      <c r="AN56" s="207">
        <f t="shared" si="56"/>
        <v>4.7303461910348343E-2</v>
      </c>
      <c r="AO56" s="207">
        <f t="shared" si="56"/>
        <v>0.22593719472351656</v>
      </c>
      <c r="AP56" s="239"/>
      <c r="AQ56" s="46">
        <f t="shared" si="57"/>
        <v>111614.75000000001</v>
      </c>
      <c r="AR56" s="72">
        <f t="shared" si="57"/>
        <v>321663.94</v>
      </c>
      <c r="AS56" s="73">
        <f t="shared" si="57"/>
        <v>-65170.880000000005</v>
      </c>
      <c r="AT56" s="73">
        <f t="shared" si="57"/>
        <v>178803.45</v>
      </c>
      <c r="AU56" s="73">
        <f t="shared" si="57"/>
        <v>340982.79</v>
      </c>
      <c r="AV56" s="73">
        <f t="shared" si="57"/>
        <v>115720.21</v>
      </c>
      <c r="AW56" s="73">
        <f t="shared" si="57"/>
        <v>2257.7100000000064</v>
      </c>
      <c r="AX56" s="73">
        <f t="shared" si="57"/>
        <v>20329.179999999993</v>
      </c>
      <c r="AY56" s="73">
        <f t="shared" si="57"/>
        <v>24677.58</v>
      </c>
      <c r="AZ56" s="73">
        <f t="shared" si="57"/>
        <v>97871.11</v>
      </c>
      <c r="BA56" s="73">
        <f t="shared" si="57"/>
        <v>-23672.679999999993</v>
      </c>
      <c r="BB56" s="73">
        <f t="shared" si="57"/>
        <v>8082.9800000000105</v>
      </c>
      <c r="BC56" s="73">
        <f t="shared" si="57"/>
        <v>48449.239999999991</v>
      </c>
      <c r="BD56" s="47"/>
      <c r="BE56" s="71">
        <f>IF(ISERROR(GETPIVOTDATA("VALUE",'CSS WK pvt'!$J$2,"DT_FILE",BE$8,"COMMODITY",BE$6,"TRIM_CAT",TRIM(B56),"TRIM_LINE",A51))=TRUE,0,GETPIVOTDATA("VALUE",'CSS WK pvt'!$J$2,"DT_FILE",BE$8,"COMMODITY",BE$6,"TRIM_CAT",TRIM(B56),"TRIM_LINE",A51))</f>
        <v>478768</v>
      </c>
    </row>
    <row r="57" spans="1:57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E57" si="58">SUM(D52:D56)</f>
        <v>5815794.4299999997</v>
      </c>
      <c r="E57" s="165">
        <f t="shared" si="58"/>
        <v>6182074.169999999</v>
      </c>
      <c r="F57" s="165">
        <f t="shared" si="58"/>
        <v>4139925.87</v>
      </c>
      <c r="G57" s="165">
        <f t="shared" si="58"/>
        <v>2759680.75</v>
      </c>
      <c r="H57" s="165">
        <f t="shared" si="58"/>
        <v>1991521.4600000002</v>
      </c>
      <c r="I57" s="165">
        <f t="shared" si="58"/>
        <v>1544349.8800000001</v>
      </c>
      <c r="J57" s="165">
        <f t="shared" si="58"/>
        <v>1495047.96</v>
      </c>
      <c r="K57" s="165">
        <f t="shared" si="58"/>
        <v>1528238.8</v>
      </c>
      <c r="L57" s="165">
        <f t="shared" si="58"/>
        <v>1727569.1999999997</v>
      </c>
      <c r="M57" s="165">
        <f t="shared" si="58"/>
        <v>3175219.43</v>
      </c>
      <c r="N57" s="166">
        <f t="shared" si="58"/>
        <v>4572899.12</v>
      </c>
      <c r="O57" s="164">
        <f t="shared" si="58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284">
        <v>7824325</v>
      </c>
      <c r="AB57" s="166">
        <v>9179799</v>
      </c>
      <c r="AC57" s="240">
        <f t="shared" si="56"/>
        <v>0.29099247142416179</v>
      </c>
      <c r="AD57" s="241">
        <f t="shared" si="56"/>
        <v>0.32385404825940528</v>
      </c>
      <c r="AE57" s="242">
        <f t="shared" si="56"/>
        <v>0.10653379624528204</v>
      </c>
      <c r="AF57" s="242">
        <f t="shared" si="56"/>
        <v>0.43081619961470463</v>
      </c>
      <c r="AG57" s="242">
        <f t="shared" si="56"/>
        <v>0.74927842649915211</v>
      </c>
      <c r="AH57" s="242">
        <f t="shared" si="56"/>
        <v>0.28451440337479456</v>
      </c>
      <c r="AI57" s="242">
        <f t="shared" si="56"/>
        <v>0.30222628048509309</v>
      </c>
      <c r="AJ57" s="242">
        <f t="shared" si="56"/>
        <v>0.19104807848438524</v>
      </c>
      <c r="AK57" s="242">
        <f t="shared" si="56"/>
        <v>0.33942156160411574</v>
      </c>
      <c r="AL57" s="242">
        <f t="shared" si="56"/>
        <v>0.23836660204407462</v>
      </c>
      <c r="AM57" s="242">
        <f t="shared" si="56"/>
        <v>7.4004513760486723E-2</v>
      </c>
      <c r="AN57" s="242">
        <f t="shared" si="56"/>
        <v>9.7071872427397843E-2</v>
      </c>
      <c r="AO57" s="242">
        <f t="shared" si="56"/>
        <v>0.29020334562445582</v>
      </c>
      <c r="AP57" s="243"/>
      <c r="AQ57" s="48">
        <f t="shared" si="50"/>
        <v>1366931.5300000005</v>
      </c>
      <c r="AR57" s="167">
        <f t="shared" si="50"/>
        <v>1883468.57</v>
      </c>
      <c r="AS57" s="168">
        <f t="shared" si="50"/>
        <v>658599.83000000019</v>
      </c>
      <c r="AT57" s="168">
        <f t="shared" si="50"/>
        <v>1783547.13</v>
      </c>
      <c r="AU57" s="168">
        <f t="shared" ref="AU57:AV57" si="59">SUM(AU52:AU56)</f>
        <v>2067769.25</v>
      </c>
      <c r="AV57" s="168">
        <f t="shared" si="59"/>
        <v>566616.53999999992</v>
      </c>
      <c r="AW57" s="168">
        <f t="shared" ref="AW57:AX57" si="60">SUM(AW52:AW56)</f>
        <v>466743.12000000005</v>
      </c>
      <c r="AX57" s="168">
        <f t="shared" si="60"/>
        <v>285626.03999999998</v>
      </c>
      <c r="AY57" s="168">
        <f t="shared" ref="AY57:AZ57" si="61">SUM(AY52:AY56)</f>
        <v>518717.2</v>
      </c>
      <c r="AZ57" s="168">
        <f t="shared" si="61"/>
        <v>411794.80000000005</v>
      </c>
      <c r="BA57" s="168">
        <f t="shared" ref="BA57:BB57" si="62">SUM(BA52:BA56)</f>
        <v>234980.56999999992</v>
      </c>
      <c r="BB57" s="168">
        <f t="shared" si="62"/>
        <v>443899.87999999977</v>
      </c>
      <c r="BC57" s="168">
        <f t="shared" ref="BC57" si="63">SUM(BC52:BC56)</f>
        <v>1759912.7299999997</v>
      </c>
      <c r="BD57" s="169"/>
      <c r="BE57" s="48">
        <f t="shared" si="58"/>
        <v>9179799</v>
      </c>
    </row>
    <row r="58" spans="1:57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52"/>
      <c r="AC58" s="244"/>
      <c r="AD58" s="245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7"/>
      <c r="AQ58" s="53"/>
      <c r="AR58" s="54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6"/>
      <c r="BE58" s="53"/>
    </row>
    <row r="59" spans="1:57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283">
        <v>24357517</v>
      </c>
      <c r="AB59" s="45">
        <v>27025077</v>
      </c>
      <c r="AC59" s="207">
        <f t="shared" ref="AC59:AO64" si="64">IF(ISERROR((O59-C59)/C59)=TRUE,0,(O59-C59)/C59)</f>
        <v>0.84483351842214138</v>
      </c>
      <c r="AD59" s="207">
        <f t="shared" si="64"/>
        <v>0.94973629067024712</v>
      </c>
      <c r="AE59" s="207">
        <f t="shared" si="64"/>
        <v>0.99870122387479132</v>
      </c>
      <c r="AF59" s="207">
        <f t="shared" si="64"/>
        <v>0.84428239678473782</v>
      </c>
      <c r="AG59" s="207">
        <f t="shared" si="64"/>
        <v>0.86096363199657033</v>
      </c>
      <c r="AH59" s="207">
        <f t="shared" si="64"/>
        <v>0.95708157607587641</v>
      </c>
      <c r="AI59" s="207">
        <f t="shared" si="64"/>
        <v>0.96163614202766046</v>
      </c>
      <c r="AJ59" s="207">
        <f t="shared" si="64"/>
        <v>1.0308043258403718</v>
      </c>
      <c r="AK59" s="207">
        <f t="shared" si="64"/>
        <v>1.0516178362809168</v>
      </c>
      <c r="AL59" s="207">
        <f t="shared" si="64"/>
        <v>1.1041602123588152</v>
      </c>
      <c r="AM59" s="207">
        <f t="shared" si="64"/>
        <v>1.0927386366842542</v>
      </c>
      <c r="AN59" s="207">
        <f t="shared" si="64"/>
        <v>1.0906727383360233</v>
      </c>
      <c r="AO59" s="207">
        <f t="shared" si="64"/>
        <v>0.9376531916334464</v>
      </c>
      <c r="AP59" s="239"/>
      <c r="AQ59" s="46">
        <f t="shared" ref="AQ59:BC63" si="65">O59-C59</f>
        <v>5756664.5299999993</v>
      </c>
      <c r="AR59" s="72">
        <f t="shared" si="65"/>
        <v>7437306.5199999996</v>
      </c>
      <c r="AS59" s="73">
        <f t="shared" si="65"/>
        <v>8991644.3399999999</v>
      </c>
      <c r="AT59" s="73">
        <f t="shared" si="65"/>
        <v>9033559.0399999991</v>
      </c>
      <c r="AU59" s="73">
        <f t="shared" si="65"/>
        <v>9904848.2599999998</v>
      </c>
      <c r="AV59" s="73">
        <f t="shared" si="65"/>
        <v>11136865.68</v>
      </c>
      <c r="AW59" s="73">
        <f t="shared" si="65"/>
        <v>11007476.880000001</v>
      </c>
      <c r="AX59" s="73">
        <f t="shared" si="65"/>
        <v>11349884.199999999</v>
      </c>
      <c r="AY59" s="73">
        <f t="shared" si="65"/>
        <v>11472816.6</v>
      </c>
      <c r="AZ59" s="73">
        <f t="shared" si="65"/>
        <v>11976775.539999999</v>
      </c>
      <c r="BA59" s="73">
        <f t="shared" si="65"/>
        <v>11891236.23</v>
      </c>
      <c r="BB59" s="73">
        <f t="shared" si="65"/>
        <v>12255326.369999999</v>
      </c>
      <c r="BC59" s="73">
        <f t="shared" si="65"/>
        <v>11786889.24</v>
      </c>
      <c r="BD59" s="47"/>
      <c r="BE59" s="71">
        <f>IF(ISERROR(GETPIVOTDATA("VALUE",'CSS WK pvt'!$J$2,"DT_FILE",BE$8,"COMMODITY",BE$6,"TRIM_CAT",TRIM(B59),"TRIM_LINE",A58))=TRUE,0,GETPIVOTDATA("VALUE",'CSS WK pvt'!$J$2,"DT_FILE",BE$8,"COMMODITY",BE$6,"TRIM_CAT",TRIM(B59),"TRIM_LINE",A58))</f>
        <v>27025077</v>
      </c>
    </row>
    <row r="60" spans="1:57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283">
        <v>4875949</v>
      </c>
      <c r="AB60" s="45">
        <v>5552935</v>
      </c>
      <c r="AC60" s="207">
        <f t="shared" si="64"/>
        <v>3.8507768300272506E-2</v>
      </c>
      <c r="AD60" s="207">
        <f t="shared" si="64"/>
        <v>6.1073310977951753E-3</v>
      </c>
      <c r="AE60" s="207">
        <f t="shared" si="64"/>
        <v>3.3675656150854376E-2</v>
      </c>
      <c r="AF60" s="207">
        <f t="shared" si="64"/>
        <v>0.18401659023330361</v>
      </c>
      <c r="AG60" s="207">
        <f t="shared" si="64"/>
        <v>0.34089247311157217</v>
      </c>
      <c r="AH60" s="207">
        <f t="shared" si="64"/>
        <v>0.31842467403132768</v>
      </c>
      <c r="AI60" s="207">
        <f t="shared" si="64"/>
        <v>0.24097311092367796</v>
      </c>
      <c r="AJ60" s="207">
        <f t="shared" si="64"/>
        <v>0.15779531609692174</v>
      </c>
      <c r="AK60" s="207">
        <f t="shared" si="64"/>
        <v>0.1192801483880597</v>
      </c>
      <c r="AL60" s="207">
        <f t="shared" si="64"/>
        <v>6.4902968306911751E-2</v>
      </c>
      <c r="AM60" s="207">
        <f t="shared" si="64"/>
        <v>-8.3134990996166488E-2</v>
      </c>
      <c r="AN60" s="207">
        <f t="shared" si="64"/>
        <v>0.10753385143815435</v>
      </c>
      <c r="AO60" s="207">
        <f t="shared" si="64"/>
        <v>9.0088939377595031E-2</v>
      </c>
      <c r="AP60" s="239"/>
      <c r="AQ60" s="46">
        <f t="shared" si="65"/>
        <v>165857.77000000048</v>
      </c>
      <c r="AR60" s="72">
        <f t="shared" si="65"/>
        <v>30025.900000000373</v>
      </c>
      <c r="AS60" s="73">
        <f t="shared" si="65"/>
        <v>168619.19000000041</v>
      </c>
      <c r="AT60" s="73">
        <f t="shared" si="65"/>
        <v>856007.84999999963</v>
      </c>
      <c r="AU60" s="73">
        <f t="shared" si="65"/>
        <v>1568416.71</v>
      </c>
      <c r="AV60" s="73">
        <f t="shared" si="65"/>
        <v>1527148.8600000003</v>
      </c>
      <c r="AW60" s="73">
        <f t="shared" si="65"/>
        <v>1168885.1100000003</v>
      </c>
      <c r="AX60" s="73">
        <f t="shared" si="65"/>
        <v>763850.30999999959</v>
      </c>
      <c r="AY60" s="73">
        <f t="shared" si="65"/>
        <v>585642.55999999959</v>
      </c>
      <c r="AZ60" s="73">
        <f t="shared" si="65"/>
        <v>316904.29999999981</v>
      </c>
      <c r="BA60" s="73">
        <f t="shared" si="65"/>
        <v>-418810.87999999989</v>
      </c>
      <c r="BB60" s="73">
        <f t="shared" si="65"/>
        <v>455578.70000000019</v>
      </c>
      <c r="BC60" s="73">
        <f t="shared" si="65"/>
        <v>402966.26999999955</v>
      </c>
      <c r="BD60" s="47"/>
      <c r="BE60" s="71">
        <f>IF(ISERROR(GETPIVOTDATA("VALUE",'CSS WK pvt'!$J$2,"DT_FILE",BE$8,"COMMODITY",BE$6,"TRIM_CAT",TRIM(B60),"TRIM_LINE",A58))=TRUE,0,GETPIVOTDATA("VALUE",'CSS WK pvt'!$J$2,"DT_FILE",BE$8,"COMMODITY",BE$6,"TRIM_CAT",TRIM(B60),"TRIM_LINE",A58))</f>
        <v>5552935</v>
      </c>
    </row>
    <row r="61" spans="1:57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283">
        <v>708329</v>
      </c>
      <c r="AB61" s="45">
        <v>852811</v>
      </c>
      <c r="AC61" s="207">
        <f t="shared" si="64"/>
        <v>2.1280949124966493</v>
      </c>
      <c r="AD61" s="207">
        <f t="shared" si="64"/>
        <v>2.5437349826517575</v>
      </c>
      <c r="AE61" s="207">
        <f t="shared" si="64"/>
        <v>2.911013523711464</v>
      </c>
      <c r="AF61" s="207">
        <f t="shared" si="64"/>
        <v>2.6369578667859006</v>
      </c>
      <c r="AG61" s="207">
        <f t="shared" si="64"/>
        <v>2.7765193320728594</v>
      </c>
      <c r="AH61" s="207">
        <f t="shared" si="64"/>
        <v>3.2643854050509984</v>
      </c>
      <c r="AI61" s="207">
        <f t="shared" si="64"/>
        <v>2.4125420193257439</v>
      </c>
      <c r="AJ61" s="207">
        <f t="shared" si="64"/>
        <v>1.853238204078189</v>
      </c>
      <c r="AK61" s="207">
        <f t="shared" si="64"/>
        <v>1.5961870985669195</v>
      </c>
      <c r="AL61" s="207">
        <f t="shared" si="64"/>
        <v>1.69901763932088</v>
      </c>
      <c r="AM61" s="207">
        <f t="shared" si="64"/>
        <v>1.5574212038815565</v>
      </c>
      <c r="AN61" s="207">
        <f t="shared" si="64"/>
        <v>0.7653238426234148</v>
      </c>
      <c r="AO61" s="207">
        <f t="shared" si="64"/>
        <v>0.55843623805770348</v>
      </c>
      <c r="AP61" s="239"/>
      <c r="AQ61" s="46">
        <f t="shared" si="65"/>
        <v>309212.51</v>
      </c>
      <c r="AR61" s="72">
        <f t="shared" si="65"/>
        <v>462075.58999999997</v>
      </c>
      <c r="AS61" s="73">
        <f t="shared" si="65"/>
        <v>703983.5</v>
      </c>
      <c r="AT61" s="73">
        <f t="shared" si="65"/>
        <v>773756.35</v>
      </c>
      <c r="AU61" s="73">
        <f t="shared" si="65"/>
        <v>851747.81</v>
      </c>
      <c r="AV61" s="73">
        <f t="shared" si="65"/>
        <v>913415.58000000007</v>
      </c>
      <c r="AW61" s="73">
        <f t="shared" si="65"/>
        <v>667191.67999999993</v>
      </c>
      <c r="AX61" s="73">
        <f t="shared" si="65"/>
        <v>495587.79</v>
      </c>
      <c r="AY61" s="73">
        <f t="shared" si="65"/>
        <v>452881.76</v>
      </c>
      <c r="AZ61" s="73">
        <f t="shared" si="65"/>
        <v>447547.53</v>
      </c>
      <c r="BA61" s="73">
        <f t="shared" si="65"/>
        <v>406818.26</v>
      </c>
      <c r="BB61" s="73">
        <f t="shared" si="65"/>
        <v>305551.84000000003</v>
      </c>
      <c r="BC61" s="73">
        <f t="shared" si="65"/>
        <v>253816.34000000003</v>
      </c>
      <c r="BD61" s="47"/>
      <c r="BE61" s="71">
        <f>IF(ISERROR(GETPIVOTDATA("VALUE",'CSS WK pvt'!$J$2,"DT_FILE",BE$8,"COMMODITY",BE$6,"TRIM_CAT",TRIM(B61),"TRIM_LINE",A58))=TRUE,0,GETPIVOTDATA("VALUE",'CSS WK pvt'!$J$2,"DT_FILE",BE$8,"COMMODITY",BE$6,"TRIM_CAT",TRIM(B61),"TRIM_LINE",A58))</f>
        <v>852811</v>
      </c>
    </row>
    <row r="62" spans="1:57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283">
        <v>619436</v>
      </c>
      <c r="AB62" s="45">
        <v>581471</v>
      </c>
      <c r="AC62" s="207">
        <f t="shared" si="64"/>
        <v>0.42546514452088913</v>
      </c>
      <c r="AD62" s="207">
        <f t="shared" si="64"/>
        <v>0.68306823873694522</v>
      </c>
      <c r="AE62" s="207">
        <f t="shared" si="64"/>
        <v>0.92700464574683583</v>
      </c>
      <c r="AF62" s="207">
        <f t="shared" si="64"/>
        <v>1.0124968839650912</v>
      </c>
      <c r="AG62" s="207">
        <f t="shared" si="64"/>
        <v>0.79746838402917652</v>
      </c>
      <c r="AH62" s="207">
        <f t="shared" si="64"/>
        <v>0.7126012501366854</v>
      </c>
      <c r="AI62" s="207">
        <f t="shared" si="64"/>
        <v>0.51372289137251648</v>
      </c>
      <c r="AJ62" s="207">
        <f t="shared" si="64"/>
        <v>0.23339651829024932</v>
      </c>
      <c r="AK62" s="207">
        <f t="shared" si="64"/>
        <v>0.25792341876226732</v>
      </c>
      <c r="AL62" s="207">
        <f t="shared" si="64"/>
        <v>0.17335988399560132</v>
      </c>
      <c r="AM62" s="207">
        <f t="shared" si="64"/>
        <v>0.11095222276112815</v>
      </c>
      <c r="AN62" s="207">
        <f t="shared" si="64"/>
        <v>0.17220690029884211</v>
      </c>
      <c r="AO62" s="207">
        <f t="shared" si="64"/>
        <v>-9.4747653798718037E-2</v>
      </c>
      <c r="AP62" s="239"/>
      <c r="AQ62" s="46">
        <f t="shared" si="65"/>
        <v>204236.88</v>
      </c>
      <c r="AR62" s="72">
        <f t="shared" si="65"/>
        <v>353708.67</v>
      </c>
      <c r="AS62" s="73">
        <f t="shared" si="65"/>
        <v>503979.99</v>
      </c>
      <c r="AT62" s="73">
        <f t="shared" si="65"/>
        <v>580083.38</v>
      </c>
      <c r="AU62" s="73">
        <f t="shared" si="65"/>
        <v>477463.69999999995</v>
      </c>
      <c r="AV62" s="73">
        <f t="shared" si="65"/>
        <v>418899.88</v>
      </c>
      <c r="AW62" s="73">
        <f t="shared" si="65"/>
        <v>313706.62</v>
      </c>
      <c r="AX62" s="73">
        <f t="shared" si="65"/>
        <v>143943.65000000002</v>
      </c>
      <c r="AY62" s="73">
        <f t="shared" si="65"/>
        <v>159423.59999999998</v>
      </c>
      <c r="AZ62" s="73">
        <f t="shared" si="65"/>
        <v>115387.55000000005</v>
      </c>
      <c r="BA62" s="73">
        <f t="shared" si="65"/>
        <v>74276.170000000042</v>
      </c>
      <c r="BB62" s="73">
        <f t="shared" si="65"/>
        <v>108490.58999999997</v>
      </c>
      <c r="BC62" s="73">
        <f t="shared" si="65"/>
        <v>-64832.869999999995</v>
      </c>
      <c r="BD62" s="47"/>
      <c r="BE62" s="71">
        <f>IF(ISERROR(GETPIVOTDATA("VALUE",'CSS WK pvt'!$J$2,"DT_FILE",BE$8,"COMMODITY",BE$6,"TRIM_CAT",TRIM(B62),"TRIM_LINE",A58))=TRUE,0,GETPIVOTDATA("VALUE",'CSS WK pvt'!$J$2,"DT_FILE",BE$8,"COMMODITY",BE$6,"TRIM_CAT",TRIM(B62),"TRIM_LINE",A58))</f>
        <v>581471</v>
      </c>
    </row>
    <row r="63" spans="1:57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283">
        <v>356502</v>
      </c>
      <c r="AB63" s="45">
        <v>344707</v>
      </c>
      <c r="AC63" s="207">
        <f t="shared" si="64"/>
        <v>1.100714602315463</v>
      </c>
      <c r="AD63" s="207">
        <f t="shared" si="64"/>
        <v>1.799035510121888</v>
      </c>
      <c r="AE63" s="207">
        <f t="shared" si="64"/>
        <v>1.7598797178161554</v>
      </c>
      <c r="AF63" s="207">
        <f t="shared" si="64"/>
        <v>2.6699800095431918</v>
      </c>
      <c r="AG63" s="207">
        <f t="shared" si="64"/>
        <v>3.4811360219199967</v>
      </c>
      <c r="AH63" s="207">
        <f t="shared" si="64"/>
        <v>3.7499936110369205</v>
      </c>
      <c r="AI63" s="207">
        <f t="shared" si="64"/>
        <v>3.5403958169166705</v>
      </c>
      <c r="AJ63" s="207">
        <f t="shared" si="64"/>
        <v>2.5211470662263866</v>
      </c>
      <c r="AK63" s="207">
        <f t="shared" si="64"/>
        <v>1.6248469367006373</v>
      </c>
      <c r="AL63" s="207">
        <f t="shared" si="64"/>
        <v>1.4722304570963993</v>
      </c>
      <c r="AM63" s="207">
        <f t="shared" si="64"/>
        <v>1.1103898544967228</v>
      </c>
      <c r="AN63" s="207">
        <f t="shared" si="64"/>
        <v>1.6094405076048226</v>
      </c>
      <c r="AO63" s="207">
        <f t="shared" si="64"/>
        <v>1.3871904813975291</v>
      </c>
      <c r="AP63" s="239"/>
      <c r="AQ63" s="46">
        <f t="shared" si="65"/>
        <v>78249.680000000008</v>
      </c>
      <c r="AR63" s="72">
        <f t="shared" si="65"/>
        <v>160540.19</v>
      </c>
      <c r="AS63" s="73">
        <f t="shared" si="65"/>
        <v>207974.56</v>
      </c>
      <c r="AT63" s="73">
        <f t="shared" si="65"/>
        <v>301825.06</v>
      </c>
      <c r="AU63" s="73">
        <f t="shared" si="65"/>
        <v>447287.93</v>
      </c>
      <c r="AV63" s="73">
        <f t="shared" si="65"/>
        <v>598687.67999999993</v>
      </c>
      <c r="AW63" s="73">
        <f t="shared" si="65"/>
        <v>601687.72</v>
      </c>
      <c r="AX63" s="73">
        <f t="shared" si="65"/>
        <v>503634.12</v>
      </c>
      <c r="AY63" s="73">
        <f t="shared" si="65"/>
        <v>384361.54000000004</v>
      </c>
      <c r="AZ63" s="73">
        <f t="shared" si="65"/>
        <v>366349.93</v>
      </c>
      <c r="BA63" s="73">
        <f t="shared" si="65"/>
        <v>273222.25</v>
      </c>
      <c r="BB63" s="73">
        <f t="shared" si="65"/>
        <v>265000.93</v>
      </c>
      <c r="BC63" s="73">
        <f t="shared" si="65"/>
        <v>207162.43</v>
      </c>
      <c r="BD63" s="47"/>
      <c r="BE63" s="71">
        <f>IF(ISERROR(GETPIVOTDATA("VALUE",'CSS WK pvt'!$J$2,"DT_FILE",BE$8,"COMMODITY",BE$6,"TRIM_CAT",TRIM(B63),"TRIM_LINE",A58))=TRUE,0,GETPIVOTDATA("VALUE",'CSS WK pvt'!$J$2,"DT_FILE",BE$8,"COMMODITY",BE$6,"TRIM_CAT",TRIM(B63),"TRIM_LINE",A58))</f>
        <v>344707</v>
      </c>
    </row>
    <row r="64" spans="1:57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E64" si="66">SUM(D59:D63)</f>
        <v>13536000.130000001</v>
      </c>
      <c r="E64" s="165">
        <f t="shared" si="66"/>
        <v>14914166.419999998</v>
      </c>
      <c r="F64" s="165">
        <f t="shared" si="66"/>
        <v>16330881.32</v>
      </c>
      <c r="G64" s="165">
        <f t="shared" si="66"/>
        <v>17139269.59</v>
      </c>
      <c r="H64" s="165">
        <f t="shared" si="66"/>
        <v>17459535.32</v>
      </c>
      <c r="I64" s="165">
        <f t="shared" si="66"/>
        <v>17354453.989999998</v>
      </c>
      <c r="J64" s="165">
        <f t="shared" si="66"/>
        <v>16935388.930000003</v>
      </c>
      <c r="K64" s="165">
        <f t="shared" si="66"/>
        <v>16957873.940000001</v>
      </c>
      <c r="L64" s="165">
        <f t="shared" si="66"/>
        <v>16907545.149999999</v>
      </c>
      <c r="M64" s="165">
        <f t="shared" si="66"/>
        <v>17096485.969999999</v>
      </c>
      <c r="N64" s="166">
        <f t="shared" si="66"/>
        <v>16666991.57</v>
      </c>
      <c r="O64" s="164">
        <f t="shared" si="66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284">
        <v>30917733</v>
      </c>
      <c r="AB64" s="166">
        <v>34357001</v>
      </c>
      <c r="AC64" s="240">
        <f t="shared" si="64"/>
        <v>0.55123467200183218</v>
      </c>
      <c r="AD64" s="241">
        <f t="shared" si="64"/>
        <v>0.62379261147362286</v>
      </c>
      <c r="AE64" s="242">
        <f t="shared" si="64"/>
        <v>0.7091379619994882</v>
      </c>
      <c r="AF64" s="242">
        <f t="shared" si="64"/>
        <v>0.70695704988443331</v>
      </c>
      <c r="AG64" s="242">
        <f t="shared" si="64"/>
        <v>0.773064706195569</v>
      </c>
      <c r="AH64" s="242">
        <f t="shared" si="64"/>
        <v>0.83593391304528708</v>
      </c>
      <c r="AI64" s="242">
        <f t="shared" si="64"/>
        <v>0.79281941211911344</v>
      </c>
      <c r="AJ64" s="242">
        <f t="shared" si="64"/>
        <v>0.78279277345182252</v>
      </c>
      <c r="AK64" s="242">
        <f t="shared" si="64"/>
        <v>0.76985629838925418</v>
      </c>
      <c r="AL64" s="242">
        <f t="shared" si="64"/>
        <v>0.78207479162047377</v>
      </c>
      <c r="AM64" s="242">
        <f t="shared" si="64"/>
        <v>0.71516111857459108</v>
      </c>
      <c r="AN64" s="242">
        <f t="shared" si="64"/>
        <v>0.80338124452534299</v>
      </c>
      <c r="AO64" s="242">
        <f t="shared" si="64"/>
        <v>0.68656915186701106</v>
      </c>
      <c r="AP64" s="243"/>
      <c r="AQ64" s="48">
        <f t="shared" si="50"/>
        <v>6514221.3699999992</v>
      </c>
      <c r="AR64" s="167">
        <f t="shared" si="50"/>
        <v>8443656.8699999992</v>
      </c>
      <c r="AS64" s="168">
        <f t="shared" si="50"/>
        <v>10576201.580000002</v>
      </c>
      <c r="AT64" s="168">
        <f t="shared" si="50"/>
        <v>11545231.68</v>
      </c>
      <c r="AU64" s="168">
        <f t="shared" ref="AU64:AV64" si="67">SUM(AU59:AU63)</f>
        <v>13249764.409999998</v>
      </c>
      <c r="AV64" s="168">
        <f t="shared" si="67"/>
        <v>14595017.68</v>
      </c>
      <c r="AW64" s="168">
        <f t="shared" ref="AW64:AX64" si="68">SUM(AW59:AW63)</f>
        <v>13758948.010000002</v>
      </c>
      <c r="AX64" s="168">
        <f t="shared" si="68"/>
        <v>13256900.069999997</v>
      </c>
      <c r="AY64" s="168">
        <f t="shared" ref="AY64:AZ64" si="69">SUM(AY59:AY63)</f>
        <v>13055126.059999999</v>
      </c>
      <c r="AZ64" s="168">
        <f t="shared" si="69"/>
        <v>13222964.85</v>
      </c>
      <c r="BA64" s="168">
        <f t="shared" ref="BA64:BB64" si="70">SUM(BA59:BA63)</f>
        <v>12226742.030000001</v>
      </c>
      <c r="BB64" s="168">
        <f t="shared" si="70"/>
        <v>13389948.43</v>
      </c>
      <c r="BC64" s="168">
        <f t="shared" ref="BC64" si="71">SUM(BC59:BC63)</f>
        <v>12586001.41</v>
      </c>
      <c r="BD64" s="169"/>
      <c r="BE64" s="48">
        <f t="shared" si="66"/>
        <v>34357001</v>
      </c>
    </row>
    <row r="65" spans="1:57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52"/>
      <c r="AC65" s="244"/>
      <c r="AD65" s="245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7"/>
      <c r="AQ65" s="53"/>
      <c r="AR65" s="54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6"/>
      <c r="BE65" s="53"/>
    </row>
    <row r="66" spans="1:57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283">
        <v>40399045</v>
      </c>
      <c r="AB66" s="45">
        <v>43344527</v>
      </c>
      <c r="AC66" s="207">
        <f t="shared" ref="AC66:AO71" si="72">IF(ISERROR((O66-C66)/C66)=TRUE,0,(O66-C66)/C66)</f>
        <v>0.46944850724904863</v>
      </c>
      <c r="AD66" s="207">
        <f t="shared" si="72"/>
        <v>0.46762888500607491</v>
      </c>
      <c r="AE66" s="207">
        <f t="shared" si="72"/>
        <v>0.60421066983117777</v>
      </c>
      <c r="AF66" s="207">
        <f t="shared" si="72"/>
        <v>0.76683091322380303</v>
      </c>
      <c r="AG66" s="207">
        <f t="shared" si="72"/>
        <v>0.70000355053627539</v>
      </c>
      <c r="AH66" s="207">
        <f t="shared" si="72"/>
        <v>0.80437330536568019</v>
      </c>
      <c r="AI66" s="207">
        <f t="shared" si="72"/>
        <v>0.8326987003701144</v>
      </c>
      <c r="AJ66" s="207">
        <f t="shared" si="72"/>
        <v>0.88994966944773291</v>
      </c>
      <c r="AK66" s="207">
        <f t="shared" si="72"/>
        <v>0.84798464670635976</v>
      </c>
      <c r="AL66" s="207">
        <f t="shared" si="72"/>
        <v>0.9220545780887639</v>
      </c>
      <c r="AM66" s="207">
        <f t="shared" si="72"/>
        <v>0.74997493276292071</v>
      </c>
      <c r="AN66" s="207">
        <f t="shared" si="72"/>
        <v>0.66905670546267737</v>
      </c>
      <c r="AO66" s="207">
        <f t="shared" si="72"/>
        <v>0.6161475115105477</v>
      </c>
      <c r="AP66" s="239"/>
      <c r="AQ66" s="46">
        <f t="shared" ref="AQ66:BC70" si="73">O66-C66</f>
        <v>7985896.7600000016</v>
      </c>
      <c r="AR66" s="72">
        <f t="shared" si="73"/>
        <v>8956452.6900000013</v>
      </c>
      <c r="AS66" s="73">
        <f t="shared" si="73"/>
        <v>10973850.760000002</v>
      </c>
      <c r="AT66" s="73">
        <f t="shared" si="73"/>
        <v>12774408.68</v>
      </c>
      <c r="AU66" s="73">
        <f t="shared" si="73"/>
        <v>11168003.380000001</v>
      </c>
      <c r="AV66" s="73">
        <f t="shared" si="73"/>
        <v>11877998.449999999</v>
      </c>
      <c r="AW66" s="73">
        <f t="shared" si="73"/>
        <v>11787274.880000001</v>
      </c>
      <c r="AX66" s="73">
        <f t="shared" si="73"/>
        <v>12157815.07</v>
      </c>
      <c r="AY66" s="73">
        <f t="shared" si="73"/>
        <v>12045930.310000001</v>
      </c>
      <c r="AZ66" s="73">
        <f t="shared" si="73"/>
        <v>13739742.380000001</v>
      </c>
      <c r="BA66" s="73">
        <f t="shared" si="73"/>
        <v>13452643.489999998</v>
      </c>
      <c r="BB66" s="73">
        <f t="shared" si="73"/>
        <v>14747342.73</v>
      </c>
      <c r="BC66" s="73">
        <f t="shared" si="73"/>
        <v>15401917.75</v>
      </c>
      <c r="BD66" s="47"/>
      <c r="BE66" s="71">
        <f>IF(ISERROR(GETPIVOTDATA("VALUE",'CSS WK pvt'!$J$2,"DT_FILE",BE$8,"COMMODITY",BE$6,"TRIM_CAT",TRIM(B66),"TRIM_LINE",A65))=TRUE,0,GETPIVOTDATA("VALUE",'CSS WK pvt'!$J$2,"DT_FILE",BE$8,"COMMODITY",BE$6,"TRIM_CAT",TRIM(B66),"TRIM_LINE",A65))</f>
        <v>43344527</v>
      </c>
    </row>
    <row r="67" spans="1:57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283">
        <v>7092287</v>
      </c>
      <c r="AB67" s="45">
        <v>7943846</v>
      </c>
      <c r="AC67" s="207">
        <f t="shared" si="72"/>
        <v>-0.13048489007723155</v>
      </c>
      <c r="AD67" s="207">
        <f t="shared" si="72"/>
        <v>-0.17220394215916549</v>
      </c>
      <c r="AE67" s="207">
        <f t="shared" si="72"/>
        <v>-0.10370686353097838</v>
      </c>
      <c r="AF67" s="207">
        <f t="shared" si="72"/>
        <v>0.13038595252306104</v>
      </c>
      <c r="AG67" s="207">
        <f t="shared" si="72"/>
        <v>0.27752294765713686</v>
      </c>
      <c r="AH67" s="207">
        <f t="shared" si="72"/>
        <v>0.27042036802109293</v>
      </c>
      <c r="AI67" s="207">
        <f t="shared" si="72"/>
        <v>0.20376886294084728</v>
      </c>
      <c r="AJ67" s="207">
        <f t="shared" si="72"/>
        <v>0.12731633797866196</v>
      </c>
      <c r="AK67" s="207">
        <f t="shared" si="72"/>
        <v>6.3504628168444835E-2</v>
      </c>
      <c r="AL67" s="207">
        <f t="shared" si="72"/>
        <v>6.992423404823392E-3</v>
      </c>
      <c r="AM67" s="207">
        <f t="shared" si="72"/>
        <v>-0.15115609313201817</v>
      </c>
      <c r="AN67" s="207">
        <f t="shared" si="72"/>
        <v>5.9299616419765722E-2</v>
      </c>
      <c r="AO67" s="207">
        <f t="shared" si="72"/>
        <v>0.11587074322961741</v>
      </c>
      <c r="AP67" s="239"/>
      <c r="AQ67" s="46">
        <f t="shared" si="73"/>
        <v>-953796.01000000071</v>
      </c>
      <c r="AR67" s="72">
        <f t="shared" si="73"/>
        <v>-1390853.4299999997</v>
      </c>
      <c r="AS67" s="73">
        <f t="shared" si="73"/>
        <v>-770749.91999999993</v>
      </c>
      <c r="AT67" s="73">
        <f t="shared" si="73"/>
        <v>790647.6799999997</v>
      </c>
      <c r="AU67" s="73">
        <f t="shared" si="73"/>
        <v>1536461.3099999996</v>
      </c>
      <c r="AV67" s="73">
        <f t="shared" si="73"/>
        <v>1469266.9000000004</v>
      </c>
      <c r="AW67" s="73">
        <f t="shared" si="73"/>
        <v>1099709.9900000002</v>
      </c>
      <c r="AX67" s="73">
        <f t="shared" si="73"/>
        <v>687406.33000000007</v>
      </c>
      <c r="AY67" s="73">
        <f t="shared" si="73"/>
        <v>359883.66999999993</v>
      </c>
      <c r="AZ67" s="73">
        <f t="shared" si="73"/>
        <v>41146.929999999702</v>
      </c>
      <c r="BA67" s="73">
        <f t="shared" si="73"/>
        <v>-1016281.4299999997</v>
      </c>
      <c r="BB67" s="73">
        <f t="shared" si="73"/>
        <v>360772.66000000015</v>
      </c>
      <c r="BC67" s="73">
        <f t="shared" si="73"/>
        <v>736454.98000000045</v>
      </c>
      <c r="BD67" s="47"/>
      <c r="BE67" s="71">
        <f>IF(ISERROR(GETPIVOTDATA("VALUE",'CSS WK pvt'!$J$2,"DT_FILE",BE$8,"COMMODITY",BE$6,"TRIM_CAT",TRIM(B67),"TRIM_LINE",A65))=TRUE,0,GETPIVOTDATA("VALUE",'CSS WK pvt'!$J$2,"DT_FILE",BE$8,"COMMODITY",BE$6,"TRIM_CAT",TRIM(B67),"TRIM_LINE",A65))</f>
        <v>7943846</v>
      </c>
    </row>
    <row r="68" spans="1:57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283">
        <v>2091934</v>
      </c>
      <c r="AB68" s="45">
        <v>2161697</v>
      </c>
      <c r="AC68" s="207">
        <f t="shared" si="72"/>
        <v>0.59811328047270662</v>
      </c>
      <c r="AD68" s="207">
        <f t="shared" si="72"/>
        <v>0.86707601987651506</v>
      </c>
      <c r="AE68" s="207">
        <f t="shared" si="72"/>
        <v>1.0297401396951138</v>
      </c>
      <c r="AF68" s="207">
        <f t="shared" si="72"/>
        <v>1.6314236103415232</v>
      </c>
      <c r="AG68" s="207">
        <f t="shared" si="72"/>
        <v>1.6229218149369617</v>
      </c>
      <c r="AH68" s="207">
        <f t="shared" si="72"/>
        <v>1.9388741946654677</v>
      </c>
      <c r="AI68" s="207">
        <f t="shared" si="72"/>
        <v>1.3788599956237271</v>
      </c>
      <c r="AJ68" s="207">
        <f t="shared" si="72"/>
        <v>1.0539395908263547</v>
      </c>
      <c r="AK68" s="207">
        <f t="shared" si="72"/>
        <v>0.88739418462787611</v>
      </c>
      <c r="AL68" s="207">
        <f t="shared" si="72"/>
        <v>1.0052961232807247</v>
      </c>
      <c r="AM68" s="207">
        <f t="shared" si="72"/>
        <v>0.47338362220921076</v>
      </c>
      <c r="AN68" s="207">
        <f t="shared" si="72"/>
        <v>0.45781293243912113</v>
      </c>
      <c r="AO68" s="207">
        <f t="shared" si="72"/>
        <v>0.24278161407944415</v>
      </c>
      <c r="AP68" s="239"/>
      <c r="AQ68" s="46">
        <f t="shared" si="73"/>
        <v>629983.31000000006</v>
      </c>
      <c r="AR68" s="72">
        <f t="shared" si="73"/>
        <v>1085294.8799999999</v>
      </c>
      <c r="AS68" s="73">
        <f t="shared" si="73"/>
        <v>1020685.82</v>
      </c>
      <c r="AT68" s="73">
        <f t="shared" si="73"/>
        <v>1140900.7</v>
      </c>
      <c r="AU68" s="73">
        <f t="shared" si="73"/>
        <v>979097.76</v>
      </c>
      <c r="AV68" s="73">
        <f t="shared" si="73"/>
        <v>985520.02</v>
      </c>
      <c r="AW68" s="73">
        <f t="shared" si="73"/>
        <v>703565.45</v>
      </c>
      <c r="AX68" s="73">
        <f t="shared" si="73"/>
        <v>529883.97</v>
      </c>
      <c r="AY68" s="73">
        <f t="shared" si="73"/>
        <v>488470.77</v>
      </c>
      <c r="AZ68" s="73">
        <f t="shared" si="73"/>
        <v>604591.06000000006</v>
      </c>
      <c r="BA68" s="73">
        <f t="shared" si="73"/>
        <v>474005.43999999994</v>
      </c>
      <c r="BB68" s="73">
        <f t="shared" si="73"/>
        <v>590145.72</v>
      </c>
      <c r="BC68" s="73">
        <f t="shared" si="73"/>
        <v>408666.41999999993</v>
      </c>
      <c r="BD68" s="47"/>
      <c r="BE68" s="71">
        <f>IF(ISERROR(GETPIVOTDATA("VALUE",'CSS WK pvt'!$J$2,"DT_FILE",BE$8,"COMMODITY",BE$6,"TRIM_CAT",TRIM(B68),"TRIM_LINE",A65))=TRUE,0,GETPIVOTDATA("VALUE",'CSS WK pvt'!$J$2,"DT_FILE",BE$8,"COMMODITY",BE$6,"TRIM_CAT",TRIM(B68),"TRIM_LINE",A65))</f>
        <v>2161697</v>
      </c>
    </row>
    <row r="69" spans="1:57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283">
        <v>1896285</v>
      </c>
      <c r="AB69" s="45">
        <v>1719838</v>
      </c>
      <c r="AC69" s="207">
        <f t="shared" si="72"/>
        <v>0.15414617897608782</v>
      </c>
      <c r="AD69" s="207">
        <f t="shared" si="72"/>
        <v>0.48606169181852649</v>
      </c>
      <c r="AE69" s="207">
        <f t="shared" si="72"/>
        <v>0.45007000884710713</v>
      </c>
      <c r="AF69" s="207">
        <f t="shared" si="72"/>
        <v>0.83506740038807126</v>
      </c>
      <c r="AG69" s="207">
        <f t="shared" si="72"/>
        <v>0.58909080301480388</v>
      </c>
      <c r="AH69" s="207">
        <f t="shared" si="72"/>
        <v>0.49823086209931761</v>
      </c>
      <c r="AI69" s="207">
        <f t="shared" si="72"/>
        <v>0.44433788288226145</v>
      </c>
      <c r="AJ69" s="207">
        <f t="shared" si="72"/>
        <v>0.21766172907418538</v>
      </c>
      <c r="AK69" s="207">
        <f t="shared" si="72"/>
        <v>0.12593036944980024</v>
      </c>
      <c r="AL69" s="207">
        <f t="shared" si="72"/>
        <v>0.21741341498332717</v>
      </c>
      <c r="AM69" s="207">
        <f t="shared" si="72"/>
        <v>0.33057451074653438</v>
      </c>
      <c r="AN69" s="207">
        <f t="shared" si="72"/>
        <v>0.33583111693761453</v>
      </c>
      <c r="AO69" s="207">
        <f t="shared" si="72"/>
        <v>7.530705410976779E-2</v>
      </c>
      <c r="AP69" s="239"/>
      <c r="AQ69" s="46">
        <f t="shared" si="73"/>
        <v>235528.28000000003</v>
      </c>
      <c r="AR69" s="72">
        <f t="shared" si="73"/>
        <v>830800.31</v>
      </c>
      <c r="AS69" s="73">
        <f t="shared" si="73"/>
        <v>661676.81000000006</v>
      </c>
      <c r="AT69" s="73">
        <f t="shared" si="73"/>
        <v>941955.56</v>
      </c>
      <c r="AU69" s="73">
        <f t="shared" si="73"/>
        <v>629057.05000000005</v>
      </c>
      <c r="AV69" s="73">
        <f t="shared" si="73"/>
        <v>470233.85</v>
      </c>
      <c r="AW69" s="73">
        <f t="shared" si="73"/>
        <v>410315.26</v>
      </c>
      <c r="AX69" s="73">
        <f t="shared" si="73"/>
        <v>214880.01</v>
      </c>
      <c r="AY69" s="73">
        <f t="shared" si="73"/>
        <v>139635.33000000007</v>
      </c>
      <c r="AZ69" s="73">
        <f t="shared" si="73"/>
        <v>277734.62999999989</v>
      </c>
      <c r="BA69" s="73">
        <f t="shared" si="73"/>
        <v>438581.60000000009</v>
      </c>
      <c r="BB69" s="73">
        <f t="shared" si="73"/>
        <v>507639.22</v>
      </c>
      <c r="BC69" s="73">
        <f t="shared" si="73"/>
        <v>132802.65999999992</v>
      </c>
      <c r="BD69" s="47"/>
      <c r="BE69" s="71">
        <f>IF(ISERROR(GETPIVOTDATA("VALUE",'CSS WK pvt'!$J$2,"DT_FILE",BE$8,"COMMODITY",BE$6,"TRIM_CAT",TRIM(B69),"TRIM_LINE",A65))=TRUE,0,GETPIVOTDATA("VALUE",'CSS WK pvt'!$J$2,"DT_FILE",BE$8,"COMMODITY",BE$6,"TRIM_CAT",TRIM(B69),"TRIM_LINE",A65))</f>
        <v>1719838</v>
      </c>
    </row>
    <row r="70" spans="1:57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283">
        <v>1653621</v>
      </c>
      <c r="AB70" s="45">
        <v>1517379</v>
      </c>
      <c r="AC70" s="207">
        <f t="shared" si="72"/>
        <v>1.2385168039193399</v>
      </c>
      <c r="AD70" s="207">
        <f t="shared" si="72"/>
        <v>0.86536908355237419</v>
      </c>
      <c r="AE70" s="207">
        <f t="shared" si="72"/>
        <v>0.13664816853772849</v>
      </c>
      <c r="AF70" s="207">
        <f t="shared" si="72"/>
        <v>2.0778952693606376</v>
      </c>
      <c r="AG70" s="207">
        <f t="shared" si="72"/>
        <v>2.5416469176182908</v>
      </c>
      <c r="AH70" s="207">
        <f t="shared" si="72"/>
        <v>1.9914339306649693</v>
      </c>
      <c r="AI70" s="207">
        <f t="shared" si="72"/>
        <v>1.2008106185051828</v>
      </c>
      <c r="AJ70" s="207">
        <f t="shared" si="72"/>
        <v>1.3389900550741916</v>
      </c>
      <c r="AK70" s="207">
        <f t="shared" si="72"/>
        <v>0.84818739262476217</v>
      </c>
      <c r="AL70" s="207">
        <f t="shared" si="72"/>
        <v>0.9854310565082407</v>
      </c>
      <c r="AM70" s="207">
        <f t="shared" si="72"/>
        <v>0.37353541757149766</v>
      </c>
      <c r="AN70" s="207">
        <f t="shared" si="72"/>
        <v>0.37144012672170068</v>
      </c>
      <c r="AO70" s="207">
        <f t="shared" si="72"/>
        <v>0.2477962180875605</v>
      </c>
      <c r="AP70" s="239"/>
      <c r="AQ70" s="46">
        <f t="shared" si="73"/>
        <v>733219.25</v>
      </c>
      <c r="AR70" s="72">
        <f t="shared" si="73"/>
        <v>821894.36</v>
      </c>
      <c r="AS70" s="73">
        <f t="shared" si="73"/>
        <v>131917.47999999998</v>
      </c>
      <c r="AT70" s="73">
        <f t="shared" si="73"/>
        <v>848749.86</v>
      </c>
      <c r="AU70" s="73">
        <f t="shared" si="73"/>
        <v>1362045.2</v>
      </c>
      <c r="AV70" s="73">
        <f t="shared" si="73"/>
        <v>898332.62</v>
      </c>
      <c r="AW70" s="73">
        <f t="shared" si="73"/>
        <v>666720.57999999996</v>
      </c>
      <c r="AX70" s="73">
        <f t="shared" si="73"/>
        <v>565600.62</v>
      </c>
      <c r="AY70" s="73">
        <f t="shared" si="73"/>
        <v>485228.27</v>
      </c>
      <c r="AZ70" s="73">
        <f t="shared" si="73"/>
        <v>662737.93000000005</v>
      </c>
      <c r="BA70" s="73">
        <f t="shared" si="73"/>
        <v>352843.57999999996</v>
      </c>
      <c r="BB70" s="73">
        <f t="shared" si="73"/>
        <v>367587.13</v>
      </c>
      <c r="BC70" s="73">
        <f t="shared" si="73"/>
        <v>328387.78000000003</v>
      </c>
      <c r="BD70" s="47"/>
      <c r="BE70" s="71">
        <f>IF(ISERROR(GETPIVOTDATA("VALUE",'CSS WK pvt'!$J$2,"DT_FILE",BE$8,"COMMODITY",BE$6,"TRIM_CAT",TRIM(B70),"TRIM_LINE",A65))=TRUE,0,GETPIVOTDATA("VALUE",'CSS WK pvt'!$J$2,"DT_FILE",BE$8,"COMMODITY",BE$6,"TRIM_CAT",TRIM(B70),"TRIM_LINE",A65))</f>
        <v>1517379</v>
      </c>
    </row>
    <row r="71" spans="1:57" s="150" customFormat="1" ht="15" thickBot="1" x14ac:dyDescent="0.4">
      <c r="A71" s="173"/>
      <c r="B71" s="57" t="s">
        <v>35</v>
      </c>
      <c r="C71" s="144">
        <f t="shared" ref="C71:O71" si="74">SUM(C66:C70)</f>
        <v>27494110.819999997</v>
      </c>
      <c r="D71" s="145">
        <f t="shared" si="74"/>
        <v>31140370.190000001</v>
      </c>
      <c r="E71" s="145">
        <f t="shared" si="74"/>
        <v>29021049.049999997</v>
      </c>
      <c r="F71" s="145">
        <f t="shared" si="74"/>
        <v>24958399.520000003</v>
      </c>
      <c r="G71" s="145">
        <f t="shared" si="74"/>
        <v>23697577.299999997</v>
      </c>
      <c r="H71" s="145">
        <f t="shared" si="74"/>
        <v>22103244.159999996</v>
      </c>
      <c r="I71" s="145">
        <f t="shared" si="74"/>
        <v>21541267.84</v>
      </c>
      <c r="J71" s="145">
        <f t="shared" si="74"/>
        <v>20972832</v>
      </c>
      <c r="K71" s="145">
        <f t="shared" si="74"/>
        <v>22103771.650000002</v>
      </c>
      <c r="L71" s="145">
        <f t="shared" si="74"/>
        <v>23337118.07</v>
      </c>
      <c r="M71" s="145">
        <f t="shared" si="74"/>
        <v>27933492.32</v>
      </c>
      <c r="N71" s="146">
        <f t="shared" si="74"/>
        <v>31916159.540000003</v>
      </c>
      <c r="O71" s="144">
        <f t="shared" si="74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286">
        <v>53133172</v>
      </c>
      <c r="AB71" s="146">
        <v>56687287</v>
      </c>
      <c r="AC71" s="208">
        <f t="shared" si="72"/>
        <v>0.31391564711820741</v>
      </c>
      <c r="AD71" s="212">
        <f t="shared" si="72"/>
        <v>0.33087560446884973</v>
      </c>
      <c r="AE71" s="213">
        <f t="shared" si="72"/>
        <v>0.41409188652330969</v>
      </c>
      <c r="AF71" s="213">
        <f t="shared" si="72"/>
        <v>0.66096635991344987</v>
      </c>
      <c r="AG71" s="213">
        <f t="shared" si="72"/>
        <v>0.66144587278126554</v>
      </c>
      <c r="AH71" s="213">
        <f t="shared" si="72"/>
        <v>0.71036413145245758</v>
      </c>
      <c r="AI71" s="213">
        <f t="shared" si="72"/>
        <v>0.68090635467443317</v>
      </c>
      <c r="AJ71" s="213">
        <f t="shared" si="72"/>
        <v>0.67494871460373118</v>
      </c>
      <c r="AK71" s="213">
        <f t="shared" si="72"/>
        <v>0.61162178853761351</v>
      </c>
      <c r="AL71" s="213">
        <f t="shared" si="72"/>
        <v>0.65672003218347685</v>
      </c>
      <c r="AM71" s="213">
        <f t="shared" si="72"/>
        <v>0.49051484587158845</v>
      </c>
      <c r="AN71" s="213">
        <f t="shared" si="72"/>
        <v>0.51928200945444936</v>
      </c>
      <c r="AO71" s="213">
        <f t="shared" si="72"/>
        <v>0.47081679458378395</v>
      </c>
      <c r="AP71" s="214"/>
      <c r="AQ71" s="39">
        <f t="shared" ref="AQ71:AT71" si="75">SUM(AQ66:AQ70)</f>
        <v>8630831.5899999999</v>
      </c>
      <c r="AR71" s="147">
        <f t="shared" si="75"/>
        <v>10303588.810000001</v>
      </c>
      <c r="AS71" s="148">
        <f t="shared" si="75"/>
        <v>12017380.950000003</v>
      </c>
      <c r="AT71" s="148">
        <f t="shared" si="75"/>
        <v>16496662.479999999</v>
      </c>
      <c r="AU71" s="148">
        <f t="shared" ref="AU71:AV71" si="76">SUM(AU66:AU70)</f>
        <v>15674664.700000001</v>
      </c>
      <c r="AV71" s="148">
        <f t="shared" si="76"/>
        <v>15701351.839999998</v>
      </c>
      <c r="AW71" s="148">
        <f t="shared" ref="AW71:AX71" si="77">SUM(AW66:AW70)</f>
        <v>14667586.16</v>
      </c>
      <c r="AX71" s="148">
        <f t="shared" si="77"/>
        <v>14155586</v>
      </c>
      <c r="AY71" s="148">
        <f t="shared" ref="AY71:AZ71" si="78">SUM(AY66:AY70)</f>
        <v>13519148.35</v>
      </c>
      <c r="AZ71" s="148">
        <f t="shared" si="78"/>
        <v>15325952.93</v>
      </c>
      <c r="BA71" s="148">
        <f t="shared" ref="BA71:BB71" si="79">SUM(BA66:BA70)</f>
        <v>13701792.679999998</v>
      </c>
      <c r="BB71" s="148">
        <f t="shared" si="79"/>
        <v>16573487.460000003</v>
      </c>
      <c r="BC71" s="148">
        <f t="shared" ref="BC71" si="80">SUM(BC66:BC70)</f>
        <v>17008229.59</v>
      </c>
      <c r="BD71" s="149"/>
      <c r="BE71" s="39">
        <f t="shared" ref="BE71" si="81">SUM(BE66:BE70)</f>
        <v>56687287</v>
      </c>
    </row>
    <row r="72" spans="1:57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87"/>
      <c r="AC72" s="232"/>
      <c r="AD72" s="233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5"/>
      <c r="AQ72" s="88"/>
      <c r="AR72" s="89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1"/>
      <c r="BE72" s="88"/>
    </row>
    <row r="73" spans="1:57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292">
        <v>28402121</v>
      </c>
      <c r="AB73" s="299" t="s">
        <v>145</v>
      </c>
      <c r="AC73" s="236">
        <f t="shared" ref="AC73:AI78" si="82">IF(ISERROR((O73-C73)/C73)=TRUE,0,(O73-C73)/C73)</f>
        <v>-0.18860235587324226</v>
      </c>
      <c r="AD73" s="237">
        <f t="shared" si="82"/>
        <v>-1.1758615375934698E-3</v>
      </c>
      <c r="AE73" s="237">
        <f t="shared" si="82"/>
        <v>0.28324479013266268</v>
      </c>
      <c r="AF73" s="237">
        <f t="shared" si="82"/>
        <v>-4.5263668781399646E-2</v>
      </c>
      <c r="AG73" s="237">
        <f t="shared" si="82"/>
        <v>6.6090936653862592E-2</v>
      </c>
      <c r="AH73" s="237">
        <f t="shared" si="82"/>
        <v>2.5556295420042934E-2</v>
      </c>
      <c r="AI73" s="237">
        <f t="shared" si="82"/>
        <v>-7.514561032041199E-2</v>
      </c>
      <c r="AJ73" s="294">
        <f t="shared" ref="AJ73:AO78" si="83">IF(ISERROR((V73-J73)/J73)=TRUE,"N/A",(V73-J73)/J73)</f>
        <v>-3.8523525810543628E-2</v>
      </c>
      <c r="AK73" s="294">
        <f t="shared" si="83"/>
        <v>-7.3152229048509237E-2</v>
      </c>
      <c r="AL73" s="294">
        <f t="shared" si="83"/>
        <v>-0.21903065455226695</v>
      </c>
      <c r="AM73" s="294">
        <f t="shared" si="83"/>
        <v>-4.2562491582348781E-2</v>
      </c>
      <c r="AN73" s="294">
        <f t="shared" si="83"/>
        <v>0.28291229114756655</v>
      </c>
      <c r="AO73" s="294">
        <f t="shared" si="83"/>
        <v>0.15808833492233201</v>
      </c>
      <c r="AP73" s="239"/>
      <c r="AQ73" s="95">
        <f t="shared" ref="AQ73:AW77" si="84">O73-C73</f>
        <v>-5700624.7900000028</v>
      </c>
      <c r="AR73" s="116">
        <f t="shared" si="84"/>
        <v>-23092.60000000149</v>
      </c>
      <c r="AS73" s="116">
        <f t="shared" si="84"/>
        <v>3434861.3899999987</v>
      </c>
      <c r="AT73" s="116">
        <f t="shared" si="84"/>
        <v>-294749.61999999918</v>
      </c>
      <c r="AU73" s="116">
        <f t="shared" si="84"/>
        <v>258946.87000000058</v>
      </c>
      <c r="AV73" s="116">
        <f t="shared" si="84"/>
        <v>94339.960000000428</v>
      </c>
      <c r="AW73" s="116">
        <f t="shared" si="84"/>
        <v>-287684.58999999985</v>
      </c>
      <c r="AX73" s="296">
        <f t="shared" ref="AX73:BC77" si="85">IF(ISERROR(V73-J73)=TRUE,"N/A",V73-J73)</f>
        <v>-200338.11999999825</v>
      </c>
      <c r="AY73" s="296">
        <f t="shared" si="85"/>
        <v>-873780.74999999814</v>
      </c>
      <c r="AZ73" s="296">
        <f t="shared" si="85"/>
        <v>-5453887.5100000016</v>
      </c>
      <c r="BA73" s="296">
        <f t="shared" si="85"/>
        <v>-1391011.2800000012</v>
      </c>
      <c r="BB73" s="296">
        <f t="shared" si="85"/>
        <v>7607963.0199999996</v>
      </c>
      <c r="BC73" s="296">
        <f t="shared" si="85"/>
        <v>3877117.0399999991</v>
      </c>
      <c r="BD73" s="96"/>
      <c r="BE73" s="182" t="s">
        <v>145</v>
      </c>
    </row>
    <row r="74" spans="1:57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292">
        <v>2490065</v>
      </c>
      <c r="AB74" s="299" t="s">
        <v>145</v>
      </c>
      <c r="AC74" s="236">
        <f t="shared" si="82"/>
        <v>-0.18640820131461236</v>
      </c>
      <c r="AD74" s="237">
        <f t="shared" si="82"/>
        <v>2.1506982500894171E-2</v>
      </c>
      <c r="AE74" s="237">
        <f t="shared" si="82"/>
        <v>0.29013481991733447</v>
      </c>
      <c r="AF74" s="237">
        <f t="shared" si="82"/>
        <v>-6.7658870724928585E-2</v>
      </c>
      <c r="AG74" s="237">
        <f t="shared" si="82"/>
        <v>1.9272705173277942E-2</v>
      </c>
      <c r="AH74" s="237">
        <f t="shared" si="82"/>
        <v>-2.3577559862328068E-2</v>
      </c>
      <c r="AI74" s="237">
        <f t="shared" si="82"/>
        <v>-0.10457531070914798</v>
      </c>
      <c r="AJ74" s="294">
        <f t="shared" si="83"/>
        <v>-5.9604619853498665E-2</v>
      </c>
      <c r="AK74" s="294">
        <f t="shared" si="83"/>
        <v>6.3583311350534022E-2</v>
      </c>
      <c r="AL74" s="294">
        <f t="shared" si="83"/>
        <v>-0.19883015977418581</v>
      </c>
      <c r="AM74" s="294">
        <f t="shared" si="83"/>
        <v>7.1492518444728204E-2</v>
      </c>
      <c r="AN74" s="294">
        <f t="shared" si="83"/>
        <v>0.3587945680208946</v>
      </c>
      <c r="AO74" s="294">
        <f t="shared" si="83"/>
        <v>0.1058054509731947</v>
      </c>
      <c r="AP74" s="239"/>
      <c r="AQ74" s="95">
        <f t="shared" si="84"/>
        <v>-515929.56000000006</v>
      </c>
      <c r="AR74" s="116">
        <f t="shared" si="84"/>
        <v>40122.060000000056</v>
      </c>
      <c r="AS74" s="116">
        <f t="shared" si="84"/>
        <v>342036.70999999996</v>
      </c>
      <c r="AT74" s="116">
        <f t="shared" si="84"/>
        <v>-45232.70000000007</v>
      </c>
      <c r="AU74" s="116">
        <f t="shared" si="84"/>
        <v>8083.4799999999814</v>
      </c>
      <c r="AV74" s="116">
        <f t="shared" si="84"/>
        <v>-9503.640000000014</v>
      </c>
      <c r="AW74" s="116">
        <f t="shared" si="84"/>
        <v>-44310.589999999967</v>
      </c>
      <c r="AX74" s="296">
        <f t="shared" si="85"/>
        <v>-31482.919999999984</v>
      </c>
      <c r="AY74" s="296">
        <f t="shared" si="85"/>
        <v>65862.630000000121</v>
      </c>
      <c r="AZ74" s="296">
        <f t="shared" si="85"/>
        <v>-425113.42999999993</v>
      </c>
      <c r="BA74" s="296">
        <f t="shared" si="85"/>
        <v>187117.42000000039</v>
      </c>
      <c r="BB74" s="296">
        <f t="shared" si="85"/>
        <v>777347.01000000024</v>
      </c>
      <c r="BC74" s="296">
        <f t="shared" si="85"/>
        <v>238253.89000000013</v>
      </c>
      <c r="BD74" s="96"/>
      <c r="BE74" s="182" t="s">
        <v>145</v>
      </c>
    </row>
    <row r="75" spans="1:57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292">
        <v>4228668</v>
      </c>
      <c r="AB75" s="299" t="s">
        <v>145</v>
      </c>
      <c r="AC75" s="236">
        <f t="shared" si="82"/>
        <v>-0.2534691870078562</v>
      </c>
      <c r="AD75" s="237">
        <f t="shared" si="82"/>
        <v>-6.5180106261518891E-2</v>
      </c>
      <c r="AE75" s="237">
        <f t="shared" si="82"/>
        <v>0.16543086043266236</v>
      </c>
      <c r="AF75" s="237">
        <f t="shared" si="82"/>
        <v>-0.13023865743573104</v>
      </c>
      <c r="AG75" s="237">
        <f t="shared" si="82"/>
        <v>-0.11707190586645247</v>
      </c>
      <c r="AH75" s="237">
        <f t="shared" si="82"/>
        <v>-0.11640600190405584</v>
      </c>
      <c r="AI75" s="237">
        <f t="shared" si="82"/>
        <v>-9.9945937447266181E-2</v>
      </c>
      <c r="AJ75" s="294">
        <f t="shared" si="83"/>
        <v>-5.0984339824518651E-2</v>
      </c>
      <c r="AK75" s="294">
        <f t="shared" si="83"/>
        <v>-8.8472565696437258E-2</v>
      </c>
      <c r="AL75" s="294">
        <f t="shared" si="83"/>
        <v>-0.27296260710954201</v>
      </c>
      <c r="AM75" s="294">
        <f t="shared" si="83"/>
        <v>-2.609806704477342E-2</v>
      </c>
      <c r="AN75" s="294">
        <f t="shared" si="83"/>
        <v>0.21401623415178447</v>
      </c>
      <c r="AO75" s="294">
        <f t="shared" si="83"/>
        <v>0.29645470072303082</v>
      </c>
      <c r="AP75" s="239"/>
      <c r="AQ75" s="95">
        <f t="shared" si="84"/>
        <v>-1107448.8500000006</v>
      </c>
      <c r="AR75" s="116">
        <f t="shared" si="84"/>
        <v>-168759.46999999974</v>
      </c>
      <c r="AS75" s="116">
        <f t="shared" si="84"/>
        <v>240273.57000000007</v>
      </c>
      <c r="AT75" s="116">
        <f t="shared" si="84"/>
        <v>-92837.159999999916</v>
      </c>
      <c r="AU75" s="116">
        <f t="shared" si="84"/>
        <v>-51050.73000000004</v>
      </c>
      <c r="AV75" s="116">
        <f t="shared" si="84"/>
        <v>-52869.030000000028</v>
      </c>
      <c r="AW75" s="116">
        <f t="shared" si="84"/>
        <v>-43023.159999999974</v>
      </c>
      <c r="AX75" s="296">
        <f t="shared" si="85"/>
        <v>-29417.960000000079</v>
      </c>
      <c r="AY75" s="296">
        <f t="shared" si="85"/>
        <v>-127136.44999999995</v>
      </c>
      <c r="AZ75" s="296">
        <f t="shared" si="85"/>
        <v>-955154.6799999997</v>
      </c>
      <c r="BA75" s="296">
        <f t="shared" si="85"/>
        <v>-119813.83000000007</v>
      </c>
      <c r="BB75" s="296">
        <f t="shared" si="85"/>
        <v>902673.91000000015</v>
      </c>
      <c r="BC75" s="296">
        <f t="shared" si="85"/>
        <v>966951.25999999978</v>
      </c>
      <c r="BD75" s="96"/>
      <c r="BE75" s="182" t="s">
        <v>145</v>
      </c>
    </row>
    <row r="76" spans="1:57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292">
        <v>8312750</v>
      </c>
      <c r="AB76" s="299" t="s">
        <v>145</v>
      </c>
      <c r="AC76" s="236">
        <f t="shared" si="82"/>
        <v>-0.17719185372728471</v>
      </c>
      <c r="AD76" s="237">
        <f t="shared" si="82"/>
        <v>-0.15542363941226658</v>
      </c>
      <c r="AE76" s="237">
        <f t="shared" si="82"/>
        <v>-2.1961887972570832E-2</v>
      </c>
      <c r="AF76" s="237">
        <f t="shared" si="82"/>
        <v>-0.21193995740489632</v>
      </c>
      <c r="AG76" s="237">
        <f t="shared" si="82"/>
        <v>-0.10848665778052066</v>
      </c>
      <c r="AH76" s="237">
        <f t="shared" si="82"/>
        <v>-9.4630192108014308E-2</v>
      </c>
      <c r="AI76" s="237">
        <f t="shared" si="82"/>
        <v>-0.27502110738843349</v>
      </c>
      <c r="AJ76" s="294">
        <f t="shared" si="83"/>
        <v>-7.0187527076115835E-2</v>
      </c>
      <c r="AK76" s="294">
        <f t="shared" si="83"/>
        <v>-8.0350911827027194E-2</v>
      </c>
      <c r="AL76" s="294">
        <f t="shared" si="83"/>
        <v>-0.24052098218026463</v>
      </c>
      <c r="AM76" s="294">
        <f t="shared" si="83"/>
        <v>-7.0850432111787529E-2</v>
      </c>
      <c r="AN76" s="294">
        <f t="shared" si="83"/>
        <v>0.17381590202859168</v>
      </c>
      <c r="AO76" s="294">
        <f t="shared" si="83"/>
        <v>0.11613722144326963</v>
      </c>
      <c r="AP76" s="239"/>
      <c r="AQ76" s="95">
        <f t="shared" si="84"/>
        <v>-1603881.5700000003</v>
      </c>
      <c r="AR76" s="116">
        <f t="shared" si="84"/>
        <v>-1018731.1500000004</v>
      </c>
      <c r="AS76" s="116">
        <f t="shared" si="84"/>
        <v>-95095.83999999892</v>
      </c>
      <c r="AT76" s="116">
        <f t="shared" si="84"/>
        <v>-545033.90999999922</v>
      </c>
      <c r="AU76" s="116">
        <f t="shared" si="84"/>
        <v>-182002.93000000017</v>
      </c>
      <c r="AV76" s="116">
        <f t="shared" si="84"/>
        <v>-152617.64999999991</v>
      </c>
      <c r="AW76" s="116">
        <f t="shared" si="84"/>
        <v>-480551.67999999993</v>
      </c>
      <c r="AX76" s="296">
        <f t="shared" si="85"/>
        <v>-142418.74999999953</v>
      </c>
      <c r="AY76" s="296">
        <f t="shared" si="85"/>
        <v>-313924.20999999996</v>
      </c>
      <c r="AZ76" s="296">
        <f t="shared" si="85"/>
        <v>-1833064.3300000019</v>
      </c>
      <c r="BA76" s="296">
        <f t="shared" si="85"/>
        <v>-658847.83999999985</v>
      </c>
      <c r="BB76" s="296">
        <f t="shared" si="85"/>
        <v>1431432.5900000017</v>
      </c>
      <c r="BC76" s="296">
        <f t="shared" si="85"/>
        <v>864965.05000000075</v>
      </c>
      <c r="BD76" s="96"/>
      <c r="BE76" s="182" t="s">
        <v>145</v>
      </c>
    </row>
    <row r="77" spans="1:57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292">
        <v>14359572</v>
      </c>
      <c r="AB77" s="299" t="s">
        <v>145</v>
      </c>
      <c r="AC77" s="236">
        <f t="shared" si="82"/>
        <v>-9.1133349580420464E-2</v>
      </c>
      <c r="AD77" s="237">
        <f t="shared" si="82"/>
        <v>-7.8590712469332816E-2</v>
      </c>
      <c r="AE77" s="237">
        <f t="shared" si="82"/>
        <v>1.3688265377286832E-2</v>
      </c>
      <c r="AF77" s="237">
        <f t="shared" si="82"/>
        <v>-7.2183070978385139E-2</v>
      </c>
      <c r="AG77" s="237">
        <f t="shared" si="82"/>
        <v>-3.7697279440427986E-2</v>
      </c>
      <c r="AH77" s="237">
        <f t="shared" si="82"/>
        <v>-7.4768540086539048E-2</v>
      </c>
      <c r="AI77" s="237">
        <f t="shared" si="82"/>
        <v>-7.3651050413997814E-3</v>
      </c>
      <c r="AJ77" s="294">
        <f t="shared" si="83"/>
        <v>-1.8396970762725503E-2</v>
      </c>
      <c r="AK77" s="294">
        <f t="shared" si="83"/>
        <v>-7.8280648187744786E-2</v>
      </c>
      <c r="AL77" s="294">
        <f t="shared" si="83"/>
        <v>-0.12427952391479945</v>
      </c>
      <c r="AM77" s="294">
        <f t="shared" si="83"/>
        <v>-3.1157718774601779E-2</v>
      </c>
      <c r="AN77" s="294">
        <f t="shared" si="83"/>
        <v>0.10927137170291271</v>
      </c>
      <c r="AO77" s="294">
        <f t="shared" si="83"/>
        <v>3.3203845672280241E-2</v>
      </c>
      <c r="AP77" s="239"/>
      <c r="AQ77" s="95">
        <f t="shared" si="84"/>
        <v>-1393582.3799999878</v>
      </c>
      <c r="AR77" s="116">
        <f t="shared" si="84"/>
        <v>-1070939.4900000002</v>
      </c>
      <c r="AS77" s="116">
        <f t="shared" si="84"/>
        <v>148673.12000000291</v>
      </c>
      <c r="AT77" s="116">
        <f t="shared" si="84"/>
        <v>-637320.51999999862</v>
      </c>
      <c r="AU77" s="116">
        <f t="shared" si="84"/>
        <v>-285061.0700000003</v>
      </c>
      <c r="AV77" s="116">
        <f t="shared" si="84"/>
        <v>-586592.21999999881</v>
      </c>
      <c r="AW77" s="116">
        <f t="shared" si="84"/>
        <v>-56438.930000001565</v>
      </c>
      <c r="AX77" s="296">
        <f t="shared" si="85"/>
        <v>-144280.12999999616</v>
      </c>
      <c r="AY77" s="296">
        <f t="shared" si="85"/>
        <v>-799833.60000000149</v>
      </c>
      <c r="AZ77" s="296">
        <f t="shared" si="85"/>
        <v>-1722456.0199999996</v>
      </c>
      <c r="BA77" s="296">
        <f t="shared" si="85"/>
        <v>-496548.12999999709</v>
      </c>
      <c r="BB77" s="296">
        <f t="shared" si="85"/>
        <v>1627591.0999999978</v>
      </c>
      <c r="BC77" s="296">
        <f t="shared" si="85"/>
        <v>461470.41999999434</v>
      </c>
      <c r="BD77" s="96"/>
      <c r="BE77" s="182" t="s">
        <v>145</v>
      </c>
    </row>
    <row r="78" spans="1:57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AA78" si="86">SUM(D73:D77)</f>
        <v>44274877.740000002</v>
      </c>
      <c r="E78" s="159">
        <f t="shared" si="86"/>
        <v>29949524.729999997</v>
      </c>
      <c r="F78" s="159">
        <f t="shared" si="86"/>
        <v>19294067.91</v>
      </c>
      <c r="G78" s="159">
        <f t="shared" si="86"/>
        <v>14013028.34</v>
      </c>
      <c r="H78" s="159">
        <f t="shared" si="86"/>
        <v>14006935.869999999</v>
      </c>
      <c r="I78" s="159">
        <f t="shared" si="86"/>
        <v>14092889.82</v>
      </c>
      <c r="J78" s="159">
        <f t="shared" si="86"/>
        <v>16177325.869999997</v>
      </c>
      <c r="K78" s="159">
        <f t="shared" si="86"/>
        <v>28541983.07</v>
      </c>
      <c r="L78" s="159">
        <f t="shared" si="86"/>
        <v>52018154.140000001</v>
      </c>
      <c r="M78" s="159">
        <f t="shared" si="86"/>
        <v>65125568.800000004</v>
      </c>
      <c r="N78" s="160">
        <f t="shared" si="86"/>
        <v>56406212.75</v>
      </c>
      <c r="O78" s="158">
        <f t="shared" si="86"/>
        <v>51384418.340000011</v>
      </c>
      <c r="P78" s="159">
        <f t="shared" si="86"/>
        <v>42033477.089999996</v>
      </c>
      <c r="Q78" s="159">
        <f t="shared" si="86"/>
        <v>34020273.68</v>
      </c>
      <c r="R78" s="159">
        <f t="shared" si="86"/>
        <v>17678894.000000004</v>
      </c>
      <c r="S78" s="159">
        <f t="shared" si="86"/>
        <v>13761943.959999999</v>
      </c>
      <c r="T78" s="159">
        <f t="shared" si="86"/>
        <v>13299693.290000001</v>
      </c>
      <c r="U78" s="159">
        <f t="shared" si="86"/>
        <v>13180880.870000001</v>
      </c>
      <c r="V78" s="159">
        <f t="shared" si="86"/>
        <v>15629387.990000004</v>
      </c>
      <c r="W78" s="159">
        <f t="shared" si="86"/>
        <v>26493170.690000001</v>
      </c>
      <c r="X78" s="159">
        <f t="shared" si="86"/>
        <v>41628478.169999994</v>
      </c>
      <c r="Y78" s="159">
        <f t="shared" si="86"/>
        <v>62646465.140000001</v>
      </c>
      <c r="Z78" s="159">
        <f t="shared" si="86"/>
        <v>68753220.379999995</v>
      </c>
      <c r="AA78" s="159">
        <f t="shared" si="86"/>
        <v>57793176</v>
      </c>
      <c r="AB78" s="300" t="s">
        <v>145</v>
      </c>
      <c r="AC78" s="240">
        <f t="shared" si="82"/>
        <v>-0.1672687632312265</v>
      </c>
      <c r="AD78" s="241">
        <f t="shared" si="82"/>
        <v>-5.0624660403636064E-2</v>
      </c>
      <c r="AE78" s="241">
        <f t="shared" si="82"/>
        <v>0.13592031882637504</v>
      </c>
      <c r="AF78" s="241">
        <f t="shared" si="82"/>
        <v>-8.3713497720346544E-2</v>
      </c>
      <c r="AG78" s="241">
        <f t="shared" si="82"/>
        <v>-1.7917924227933219E-2</v>
      </c>
      <c r="AH78" s="241">
        <f t="shared" si="82"/>
        <v>-5.0492312277574398E-2</v>
      </c>
      <c r="AI78" s="241">
        <f t="shared" si="82"/>
        <v>-6.4714119080510862E-2</v>
      </c>
      <c r="AJ78" s="295">
        <f t="shared" si="83"/>
        <v>-3.3870732678762158E-2</v>
      </c>
      <c r="AK78" s="295">
        <f t="shared" si="83"/>
        <v>-7.1782411718738323E-2</v>
      </c>
      <c r="AL78" s="295">
        <f t="shared" si="83"/>
        <v>-0.19973173100371006</v>
      </c>
      <c r="AM78" s="295">
        <f t="shared" si="83"/>
        <v>-3.8066518353387549E-2</v>
      </c>
      <c r="AN78" s="295">
        <f t="shared" si="83"/>
        <v>0.21889446264941792</v>
      </c>
      <c r="AO78" s="295">
        <f t="shared" si="83"/>
        <v>0.12472180997738599</v>
      </c>
      <c r="AP78" s="243"/>
      <c r="AQ78" s="97">
        <f t="shared" ref="AQ78:AT85" si="87">SUM(AQ73:AQ77)</f>
        <v>-10321467.149999991</v>
      </c>
      <c r="AR78" s="155">
        <f t="shared" ref="AR78:AS78" si="88">SUM(AR73:AR77)</f>
        <v>-2241400.6500000018</v>
      </c>
      <c r="AS78" s="155">
        <f t="shared" si="88"/>
        <v>4070748.950000003</v>
      </c>
      <c r="AT78" s="155">
        <f t="shared" ref="AT78:AU78" si="89">SUM(AT73:AT77)</f>
        <v>-1615173.9099999969</v>
      </c>
      <c r="AU78" s="155">
        <f t="shared" si="89"/>
        <v>-251084.37999999995</v>
      </c>
      <c r="AV78" s="155">
        <f t="shared" ref="AV78:AW78" si="90">SUM(AV73:AV77)</f>
        <v>-707242.57999999833</v>
      </c>
      <c r="AW78" s="155">
        <f t="shared" si="90"/>
        <v>-912008.95000000135</v>
      </c>
      <c r="AX78" s="297">
        <f t="shared" ref="AX78:BC78" si="91">IF(AX77="N/A","N/A",SUM(AX73:AX77))</f>
        <v>-547937.87999999407</v>
      </c>
      <c r="AY78" s="297">
        <f t="shared" si="91"/>
        <v>-2048812.3799999994</v>
      </c>
      <c r="AZ78" s="297">
        <f t="shared" si="91"/>
        <v>-10389675.970000003</v>
      </c>
      <c r="BA78" s="297">
        <f t="shared" si="91"/>
        <v>-2479103.6599999978</v>
      </c>
      <c r="BB78" s="297">
        <f t="shared" si="91"/>
        <v>12347007.629999999</v>
      </c>
      <c r="BC78" s="297">
        <f t="shared" si="91"/>
        <v>6408757.6599999946</v>
      </c>
      <c r="BD78" s="163"/>
      <c r="BE78" s="199" t="s">
        <v>145</v>
      </c>
    </row>
    <row r="79" spans="1:57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52"/>
      <c r="AC79" s="244"/>
      <c r="AD79" s="245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7"/>
      <c r="AQ79" s="53"/>
      <c r="AR79" s="54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6"/>
      <c r="BE79" s="53"/>
    </row>
    <row r="80" spans="1:57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92">D94-D87</f>
        <v>25373381.18</v>
      </c>
      <c r="E80" s="114">
        <f t="shared" si="92"/>
        <v>18235807.030000001</v>
      </c>
      <c r="F80" s="114">
        <f t="shared" si="92"/>
        <v>11664183.460000001</v>
      </c>
      <c r="G80" s="114">
        <f t="shared" si="92"/>
        <v>10271171.23</v>
      </c>
      <c r="H80" s="114">
        <f t="shared" si="92"/>
        <v>9375011.1699999999</v>
      </c>
      <c r="I80" s="114">
        <f t="shared" si="92"/>
        <v>9776353.0199999996</v>
      </c>
      <c r="J80" s="114">
        <f t="shared" si="92"/>
        <v>13100990.1</v>
      </c>
      <c r="K80" s="114">
        <f t="shared" si="92"/>
        <v>17644830.98</v>
      </c>
      <c r="L80" s="114">
        <f t="shared" si="92"/>
        <v>31544476.550000001</v>
      </c>
      <c r="M80" s="114">
        <f t="shared" si="92"/>
        <v>41236779.899999999</v>
      </c>
      <c r="N80" s="115">
        <f t="shared" si="92"/>
        <v>32296773.079999998</v>
      </c>
      <c r="O80" s="113">
        <f t="shared" si="92"/>
        <v>31973555.09</v>
      </c>
      <c r="P80" s="182">
        <f t="shared" ref="P80:R80" si="93">P94-P87</f>
        <v>26914356.510000002</v>
      </c>
      <c r="Q80" s="114">
        <f t="shared" si="93"/>
        <v>23384632.41</v>
      </c>
      <c r="R80" s="266">
        <f t="shared" si="93"/>
        <v>11644057.08</v>
      </c>
      <c r="S80" s="266">
        <f t="shared" ref="S80:V80" si="94">S94-S87</f>
        <v>11039342.789999999</v>
      </c>
      <c r="T80" s="266">
        <f t="shared" si="94"/>
        <v>9241523.2699999996</v>
      </c>
      <c r="U80" s="266">
        <f t="shared" si="94"/>
        <v>8203395</v>
      </c>
      <c r="V80" s="266">
        <f t="shared" si="94"/>
        <v>11511500</v>
      </c>
      <c r="W80" s="266">
        <f t="shared" ref="W80:X80" si="95">W94-W87</f>
        <v>17281466.420000002</v>
      </c>
      <c r="X80" s="266">
        <f t="shared" si="95"/>
        <v>30108772.690000001</v>
      </c>
      <c r="Y80" s="287">
        <v>43556626</v>
      </c>
      <c r="Z80" s="287">
        <v>43344564</v>
      </c>
      <c r="AA80" s="287">
        <v>34495911</v>
      </c>
      <c r="AB80" s="115">
        <v>21269495</v>
      </c>
      <c r="AC80" s="236">
        <f t="shared" ref="AC80:AO85" si="96">IF(ISERROR((O80-C80)/C80)=TRUE,0,(O80-C80)/C80)</f>
        <v>-8.6753079838778099E-2</v>
      </c>
      <c r="AD80" s="237">
        <f t="shared" si="96"/>
        <v>6.0731966270803565E-2</v>
      </c>
      <c r="AE80" s="238">
        <f t="shared" si="96"/>
        <v>0.28234699849201017</v>
      </c>
      <c r="AF80" s="238">
        <f t="shared" si="96"/>
        <v>-1.7254855489044938E-3</v>
      </c>
      <c r="AG80" s="238">
        <f t="shared" si="96"/>
        <v>7.4789091019758863E-2</v>
      </c>
      <c r="AH80" s="238">
        <f t="shared" si="96"/>
        <v>-1.4238692368406039E-2</v>
      </c>
      <c r="AI80" s="238">
        <f t="shared" si="96"/>
        <v>-0.16089415109930222</v>
      </c>
      <c r="AJ80" s="238">
        <f t="shared" si="96"/>
        <v>-0.12132595230340641</v>
      </c>
      <c r="AK80" s="238">
        <f t="shared" si="96"/>
        <v>-2.0593258184896403E-2</v>
      </c>
      <c r="AL80" s="238">
        <f t="shared" si="96"/>
        <v>-4.5513637156866987E-2</v>
      </c>
      <c r="AM80" s="238">
        <f t="shared" si="96"/>
        <v>5.6256722897027212E-2</v>
      </c>
      <c r="AN80" s="238">
        <f t="shared" si="96"/>
        <v>0.34207104507420349</v>
      </c>
      <c r="AO80" s="238">
        <f t="shared" si="96"/>
        <v>7.8888816176368462E-2</v>
      </c>
      <c r="AP80" s="206"/>
      <c r="AQ80" s="38">
        <f t="shared" ref="AQ80:BC84" si="97">O80-C80</f>
        <v>-3037299.4599999972</v>
      </c>
      <c r="AR80" s="116">
        <f t="shared" si="97"/>
        <v>1540975.3300000019</v>
      </c>
      <c r="AS80" s="117">
        <f t="shared" si="97"/>
        <v>5148825.379999999</v>
      </c>
      <c r="AT80" s="117">
        <f t="shared" si="97"/>
        <v>-20126.38000000082</v>
      </c>
      <c r="AU80" s="117">
        <f t="shared" si="97"/>
        <v>768171.55999999866</v>
      </c>
      <c r="AV80" s="117">
        <f t="shared" si="97"/>
        <v>-133487.90000000037</v>
      </c>
      <c r="AW80" s="117">
        <f t="shared" si="97"/>
        <v>-1572958.0199999996</v>
      </c>
      <c r="AX80" s="117">
        <f t="shared" si="97"/>
        <v>-1589490.0999999996</v>
      </c>
      <c r="AY80" s="117">
        <f t="shared" si="97"/>
        <v>-363364.55999999866</v>
      </c>
      <c r="AZ80" s="117">
        <f t="shared" si="97"/>
        <v>-1435703.8599999994</v>
      </c>
      <c r="BA80" s="117">
        <f t="shared" si="97"/>
        <v>2319846.1000000015</v>
      </c>
      <c r="BB80" s="117">
        <f t="shared" si="97"/>
        <v>11047790.920000002</v>
      </c>
      <c r="BC80" s="117">
        <f t="shared" si="97"/>
        <v>2522355.91</v>
      </c>
      <c r="BD80" s="118"/>
      <c r="BE80" s="182">
        <f t="shared" ref="BE80:BE85" si="98">BE94</f>
        <v>21269495</v>
      </c>
    </row>
    <row r="81" spans="1:57" s="41" customFormat="1" x14ac:dyDescent="0.35">
      <c r="A81" s="172"/>
      <c r="B81" s="42" t="s">
        <v>31</v>
      </c>
      <c r="C81" s="113">
        <f t="shared" ref="C81:R84" si="99">C95-C88</f>
        <v>3815460.1</v>
      </c>
      <c r="D81" s="114">
        <f t="shared" si="99"/>
        <v>1981289.28</v>
      </c>
      <c r="E81" s="114">
        <f t="shared" si="99"/>
        <v>1259002.44</v>
      </c>
      <c r="F81" s="114">
        <f t="shared" si="99"/>
        <v>823287</v>
      </c>
      <c r="G81" s="114">
        <f t="shared" si="99"/>
        <v>586925.21</v>
      </c>
      <c r="H81" s="114">
        <f t="shared" si="99"/>
        <v>503590.98</v>
      </c>
      <c r="I81" s="114">
        <f t="shared" si="99"/>
        <v>540984.42000000004</v>
      </c>
      <c r="J81" s="114">
        <f t="shared" si="99"/>
        <v>767284.11</v>
      </c>
      <c r="K81" s="114">
        <f t="shared" si="99"/>
        <v>1169352.3</v>
      </c>
      <c r="L81" s="114">
        <f t="shared" si="99"/>
        <v>1991161.17</v>
      </c>
      <c r="M81" s="114">
        <f t="shared" si="99"/>
        <v>2386866.59</v>
      </c>
      <c r="N81" s="115">
        <f t="shared" si="99"/>
        <v>1917841.73</v>
      </c>
      <c r="O81" s="113">
        <f t="shared" si="99"/>
        <v>1358879.61</v>
      </c>
      <c r="P81" s="182">
        <f t="shared" si="99"/>
        <v>1297533.43</v>
      </c>
      <c r="Q81" s="114">
        <f t="shared" si="99"/>
        <v>979342.28</v>
      </c>
      <c r="R81" s="266">
        <f t="shared" si="99"/>
        <v>553840.9</v>
      </c>
      <c r="S81" s="266">
        <f t="shared" ref="S81:V81" si="100">S95-S88</f>
        <v>498709.01</v>
      </c>
      <c r="T81" s="266">
        <f t="shared" si="100"/>
        <v>403280.13</v>
      </c>
      <c r="U81" s="266">
        <f t="shared" si="100"/>
        <v>435257</v>
      </c>
      <c r="V81" s="266">
        <f t="shared" si="100"/>
        <v>488968</v>
      </c>
      <c r="W81" s="266">
        <f t="shared" ref="W81:X81" si="101">W95-W88</f>
        <v>797031.14</v>
      </c>
      <c r="X81" s="266">
        <f t="shared" si="101"/>
        <v>1338737.3999999999</v>
      </c>
      <c r="Y81" s="287">
        <v>2056490</v>
      </c>
      <c r="Z81" s="287">
        <v>2075631</v>
      </c>
      <c r="AA81" s="287">
        <v>1720742</v>
      </c>
      <c r="AB81" s="115">
        <v>1160482</v>
      </c>
      <c r="AC81" s="236">
        <f t="shared" si="96"/>
        <v>-0.64384908388899154</v>
      </c>
      <c r="AD81" s="237">
        <f t="shared" si="96"/>
        <v>-0.34510652073986897</v>
      </c>
      <c r="AE81" s="238">
        <f t="shared" si="96"/>
        <v>-0.22212837014041048</v>
      </c>
      <c r="AF81" s="238">
        <f t="shared" si="96"/>
        <v>-0.3272808874669465</v>
      </c>
      <c r="AG81" s="238">
        <f t="shared" si="96"/>
        <v>-0.15030228468121171</v>
      </c>
      <c r="AH81" s="238">
        <f t="shared" si="96"/>
        <v>-0.19919111736274542</v>
      </c>
      <c r="AI81" s="238">
        <f t="shared" si="96"/>
        <v>-0.1954352400758603</v>
      </c>
      <c r="AJ81" s="238">
        <f t="shared" si="96"/>
        <v>-0.36272888539292181</v>
      </c>
      <c r="AK81" s="238">
        <f t="shared" si="96"/>
        <v>-0.31839947635969074</v>
      </c>
      <c r="AL81" s="238">
        <f t="shared" si="96"/>
        <v>-0.32765995029925177</v>
      </c>
      <c r="AM81" s="238">
        <f t="shared" si="96"/>
        <v>-0.1384143510090356</v>
      </c>
      <c r="AN81" s="238">
        <f t="shared" si="96"/>
        <v>8.2274396021198279E-2</v>
      </c>
      <c r="AO81" s="238">
        <f t="shared" si="96"/>
        <v>0.2662946646171252</v>
      </c>
      <c r="AP81" s="206"/>
      <c r="AQ81" s="38">
        <f t="shared" si="97"/>
        <v>-2456580.4900000002</v>
      </c>
      <c r="AR81" s="116">
        <f t="shared" si="97"/>
        <v>-683755.85000000009</v>
      </c>
      <c r="AS81" s="117">
        <f t="shared" si="97"/>
        <v>-279660.15999999992</v>
      </c>
      <c r="AT81" s="117">
        <f t="shared" si="97"/>
        <v>-269446.09999999998</v>
      </c>
      <c r="AU81" s="117">
        <f t="shared" si="97"/>
        <v>-88216.199999999953</v>
      </c>
      <c r="AV81" s="117">
        <f t="shared" si="97"/>
        <v>-100310.84999999998</v>
      </c>
      <c r="AW81" s="117">
        <f t="shared" si="97"/>
        <v>-105727.42000000004</v>
      </c>
      <c r="AX81" s="117">
        <f t="shared" si="97"/>
        <v>-278316.11</v>
      </c>
      <c r="AY81" s="117">
        <f t="shared" si="97"/>
        <v>-372321.16000000003</v>
      </c>
      <c r="AZ81" s="117">
        <f t="shared" si="97"/>
        <v>-652423.77</v>
      </c>
      <c r="BA81" s="117">
        <f t="shared" si="97"/>
        <v>-330376.58999999985</v>
      </c>
      <c r="BB81" s="117">
        <f t="shared" si="97"/>
        <v>157789.27000000002</v>
      </c>
      <c r="BC81" s="117">
        <f t="shared" si="97"/>
        <v>361862.3899999999</v>
      </c>
      <c r="BD81" s="118"/>
      <c r="BE81" s="182">
        <f t="shared" si="98"/>
        <v>1160482</v>
      </c>
    </row>
    <row r="82" spans="1:57" s="41" customFormat="1" x14ac:dyDescent="0.35">
      <c r="A82" s="172"/>
      <c r="B82" s="42" t="s">
        <v>32</v>
      </c>
      <c r="C82" s="113">
        <f t="shared" si="99"/>
        <v>5139355.42</v>
      </c>
      <c r="D82" s="114">
        <f t="shared" si="99"/>
        <v>3392083.57</v>
      </c>
      <c r="E82" s="114">
        <f t="shared" si="99"/>
        <v>2062323.67</v>
      </c>
      <c r="F82" s="114">
        <f t="shared" si="99"/>
        <v>1218502.22</v>
      </c>
      <c r="G82" s="114">
        <f t="shared" si="99"/>
        <v>1166155.3400000001</v>
      </c>
      <c r="H82" s="114">
        <f t="shared" si="99"/>
        <v>1025342.24</v>
      </c>
      <c r="I82" s="114">
        <f t="shared" si="99"/>
        <v>1081396.98</v>
      </c>
      <c r="J82" s="114">
        <f t="shared" si="99"/>
        <v>1428173.94</v>
      </c>
      <c r="K82" s="114">
        <f t="shared" si="99"/>
        <v>2957440.95</v>
      </c>
      <c r="L82" s="114">
        <f t="shared" si="99"/>
        <v>4560232.72</v>
      </c>
      <c r="M82" s="114">
        <f t="shared" si="99"/>
        <v>5497423.21</v>
      </c>
      <c r="N82" s="115">
        <f t="shared" si="99"/>
        <v>5069783.54</v>
      </c>
      <c r="O82" s="113">
        <f t="shared" si="99"/>
        <v>4245889.05</v>
      </c>
      <c r="P82" s="182">
        <f t="shared" si="99"/>
        <v>3223618.3</v>
      </c>
      <c r="Q82" s="114">
        <f t="shared" si="99"/>
        <v>2523686.5</v>
      </c>
      <c r="R82" s="266">
        <f t="shared" si="99"/>
        <v>1194096.1399999999</v>
      </c>
      <c r="S82" s="266">
        <f t="shared" ref="S82:V82" si="102">S96-S89</f>
        <v>1165446.1000000001</v>
      </c>
      <c r="T82" s="266">
        <f t="shared" si="102"/>
        <v>1099289.9099999999</v>
      </c>
      <c r="U82" s="266">
        <f t="shared" si="102"/>
        <v>850492</v>
      </c>
      <c r="V82" s="266">
        <f t="shared" si="102"/>
        <v>1194619</v>
      </c>
      <c r="W82" s="266">
        <f t="shared" ref="W82:X82" si="103">W96-W89</f>
        <v>1981921.07</v>
      </c>
      <c r="X82" s="266">
        <f t="shared" si="103"/>
        <v>3949790.67</v>
      </c>
      <c r="Y82" s="287">
        <v>6046854</v>
      </c>
      <c r="Z82" s="287">
        <v>6402171</v>
      </c>
      <c r="AA82" s="287">
        <v>5057627</v>
      </c>
      <c r="AB82" s="115">
        <v>2765115</v>
      </c>
      <c r="AC82" s="236">
        <f t="shared" si="96"/>
        <v>-0.17384794336718595</v>
      </c>
      <c r="AD82" s="237">
        <f t="shared" si="96"/>
        <v>-4.9664245153016685E-2</v>
      </c>
      <c r="AE82" s="238">
        <f t="shared" si="96"/>
        <v>0.22371019482116505</v>
      </c>
      <c r="AF82" s="238">
        <f t="shared" si="96"/>
        <v>-2.0029573684322115E-2</v>
      </c>
      <c r="AG82" s="238">
        <f t="shared" si="96"/>
        <v>-6.0818655600375728E-4</v>
      </c>
      <c r="AH82" s="238">
        <f t="shared" si="96"/>
        <v>7.2119987956411433E-2</v>
      </c>
      <c r="AI82" s="238">
        <f t="shared" si="96"/>
        <v>-0.21352471319089497</v>
      </c>
      <c r="AJ82" s="238">
        <f t="shared" si="96"/>
        <v>-0.16353396001610276</v>
      </c>
      <c r="AK82" s="238">
        <f t="shared" si="96"/>
        <v>-0.32985269917223542</v>
      </c>
      <c r="AL82" s="238">
        <f t="shared" si="96"/>
        <v>-0.13386203895313481</v>
      </c>
      <c r="AM82" s="238">
        <f t="shared" si="96"/>
        <v>9.9943331450372375E-2</v>
      </c>
      <c r="AN82" s="238">
        <f t="shared" si="96"/>
        <v>0.26280953604579338</v>
      </c>
      <c r="AO82" s="238">
        <f t="shared" si="96"/>
        <v>0.19118209176944936</v>
      </c>
      <c r="AP82" s="206"/>
      <c r="AQ82" s="38">
        <f t="shared" si="97"/>
        <v>-893466.37000000011</v>
      </c>
      <c r="AR82" s="116">
        <f t="shared" si="97"/>
        <v>-168465.27000000002</v>
      </c>
      <c r="AS82" s="117">
        <f t="shared" si="97"/>
        <v>461362.83000000007</v>
      </c>
      <c r="AT82" s="117">
        <f t="shared" si="97"/>
        <v>-24406.080000000075</v>
      </c>
      <c r="AU82" s="117">
        <f t="shared" si="97"/>
        <v>-709.23999999999069</v>
      </c>
      <c r="AV82" s="117">
        <f t="shared" si="97"/>
        <v>73947.669999999925</v>
      </c>
      <c r="AW82" s="117">
        <f t="shared" si="97"/>
        <v>-230904.97999999998</v>
      </c>
      <c r="AX82" s="117">
        <f t="shared" si="97"/>
        <v>-233554.93999999994</v>
      </c>
      <c r="AY82" s="117">
        <f t="shared" si="97"/>
        <v>-975519.88000000012</v>
      </c>
      <c r="AZ82" s="117">
        <f t="shared" si="97"/>
        <v>-610442.04999999981</v>
      </c>
      <c r="BA82" s="117">
        <f t="shared" si="97"/>
        <v>549430.79</v>
      </c>
      <c r="BB82" s="117">
        <f t="shared" si="97"/>
        <v>1332387.46</v>
      </c>
      <c r="BC82" s="117">
        <f t="shared" si="97"/>
        <v>811737.95000000019</v>
      </c>
      <c r="BD82" s="118"/>
      <c r="BE82" s="182">
        <f t="shared" si="98"/>
        <v>2765115</v>
      </c>
    </row>
    <row r="83" spans="1:57" s="41" customFormat="1" x14ac:dyDescent="0.35">
      <c r="A83" s="172"/>
      <c r="B83" s="42" t="s">
        <v>33</v>
      </c>
      <c r="C83" s="113">
        <f t="shared" si="99"/>
        <v>7151330.8499999996</v>
      </c>
      <c r="D83" s="114">
        <f t="shared" si="99"/>
        <v>5645637.5800000001</v>
      </c>
      <c r="E83" s="114">
        <f t="shared" si="99"/>
        <v>3898857.65</v>
      </c>
      <c r="F83" s="114">
        <f t="shared" si="99"/>
        <v>2737896.27</v>
      </c>
      <c r="G83" s="114">
        <f t="shared" si="99"/>
        <v>2328065.31</v>
      </c>
      <c r="H83" s="114">
        <f t="shared" si="99"/>
        <v>2110454.15</v>
      </c>
      <c r="I83" s="114">
        <f t="shared" si="99"/>
        <v>2212347.54</v>
      </c>
      <c r="J83" s="114">
        <f t="shared" si="99"/>
        <v>2787688.32</v>
      </c>
      <c r="K83" s="114">
        <f t="shared" si="99"/>
        <v>3444815.29</v>
      </c>
      <c r="L83" s="114">
        <f t="shared" si="99"/>
        <v>5749623.5899999999</v>
      </c>
      <c r="M83" s="114">
        <f t="shared" si="99"/>
        <v>7209833.8499999996</v>
      </c>
      <c r="N83" s="115">
        <f t="shared" si="99"/>
        <v>5935939.5199999996</v>
      </c>
      <c r="O83" s="113">
        <f t="shared" si="99"/>
        <v>5711672.3899999997</v>
      </c>
      <c r="P83" s="182">
        <f t="shared" si="99"/>
        <v>4662597.63</v>
      </c>
      <c r="Q83" s="114">
        <f t="shared" si="99"/>
        <v>3869396.89</v>
      </c>
      <c r="R83" s="266">
        <f t="shared" si="99"/>
        <v>2694414.26</v>
      </c>
      <c r="S83" s="266">
        <f t="shared" ref="S83:V83" si="104">S97-S90</f>
        <v>3205047.91</v>
      </c>
      <c r="T83" s="266">
        <f t="shared" si="104"/>
        <v>2044997.13</v>
      </c>
      <c r="U83" s="266">
        <f t="shared" si="104"/>
        <v>2833917</v>
      </c>
      <c r="V83" s="266">
        <f t="shared" si="104"/>
        <v>2417620</v>
      </c>
      <c r="W83" s="266">
        <f t="shared" ref="W83:X83" si="105">W97-W90</f>
        <v>3198463.32</v>
      </c>
      <c r="X83" s="266">
        <f t="shared" si="105"/>
        <v>5403119.54</v>
      </c>
      <c r="Y83" s="287">
        <v>7397260</v>
      </c>
      <c r="Z83" s="287">
        <v>7540651</v>
      </c>
      <c r="AA83" s="287">
        <v>6636689</v>
      </c>
      <c r="AB83" s="115">
        <v>5008504</v>
      </c>
      <c r="AC83" s="236">
        <f t="shared" si="96"/>
        <v>-0.20131336253307314</v>
      </c>
      <c r="AD83" s="237">
        <f t="shared" si="96"/>
        <v>-0.17412381437350433</v>
      </c>
      <c r="AE83" s="238">
        <f t="shared" si="96"/>
        <v>-7.5562543300342804E-3</v>
      </c>
      <c r="AF83" s="238">
        <f t="shared" si="96"/>
        <v>-1.5881540318545464E-2</v>
      </c>
      <c r="AG83" s="238">
        <f t="shared" si="96"/>
        <v>0.37670017083842039</v>
      </c>
      <c r="AH83" s="238">
        <f t="shared" si="96"/>
        <v>-3.1015608654658536E-2</v>
      </c>
      <c r="AI83" s="238">
        <f t="shared" si="96"/>
        <v>0.28095470931298611</v>
      </c>
      <c r="AJ83" s="238">
        <f t="shared" si="96"/>
        <v>-0.13275096693736546</v>
      </c>
      <c r="AK83" s="238">
        <f t="shared" si="96"/>
        <v>-7.1513840151354008E-2</v>
      </c>
      <c r="AL83" s="238">
        <f t="shared" si="96"/>
        <v>-6.0265519051134933E-2</v>
      </c>
      <c r="AM83" s="238">
        <f t="shared" si="96"/>
        <v>2.5995904191328956E-2</v>
      </c>
      <c r="AN83" s="238">
        <f t="shared" si="96"/>
        <v>0.27033824630342607</v>
      </c>
      <c r="AO83" s="238">
        <f t="shared" si="96"/>
        <v>0.16195197252901272</v>
      </c>
      <c r="AP83" s="206"/>
      <c r="AQ83" s="38">
        <f t="shared" si="97"/>
        <v>-1439658.46</v>
      </c>
      <c r="AR83" s="116">
        <f t="shared" si="97"/>
        <v>-983039.95000000019</v>
      </c>
      <c r="AS83" s="117">
        <f t="shared" si="97"/>
        <v>-29460.759999999776</v>
      </c>
      <c r="AT83" s="117">
        <f t="shared" si="97"/>
        <v>-43482.010000000242</v>
      </c>
      <c r="AU83" s="117">
        <f t="shared" si="97"/>
        <v>876982.60000000009</v>
      </c>
      <c r="AV83" s="117">
        <f t="shared" si="97"/>
        <v>-65457.020000000019</v>
      </c>
      <c r="AW83" s="117">
        <f t="shared" si="97"/>
        <v>621569.46</v>
      </c>
      <c r="AX83" s="117">
        <f t="shared" si="97"/>
        <v>-370068.31999999983</v>
      </c>
      <c r="AY83" s="117">
        <f t="shared" si="97"/>
        <v>-246351.9700000002</v>
      </c>
      <c r="AZ83" s="117">
        <f t="shared" si="97"/>
        <v>-346504.04999999981</v>
      </c>
      <c r="BA83" s="117">
        <f t="shared" si="97"/>
        <v>187426.15000000037</v>
      </c>
      <c r="BB83" s="117">
        <f t="shared" si="97"/>
        <v>1604711.4800000004</v>
      </c>
      <c r="BC83" s="117">
        <f t="shared" si="97"/>
        <v>925016.61000000034</v>
      </c>
      <c r="BD83" s="118"/>
      <c r="BE83" s="182">
        <f t="shared" si="98"/>
        <v>5008504</v>
      </c>
    </row>
    <row r="84" spans="1:57" s="41" customFormat="1" x14ac:dyDescent="0.35">
      <c r="A84" s="172"/>
      <c r="B84" s="42" t="s">
        <v>34</v>
      </c>
      <c r="C84" s="113">
        <f t="shared" si="99"/>
        <v>5096794.8499999996</v>
      </c>
      <c r="D84" s="114">
        <f t="shared" si="99"/>
        <v>4395181.9000000004</v>
      </c>
      <c r="E84" s="114">
        <f t="shared" si="99"/>
        <v>4214261.4800000004</v>
      </c>
      <c r="F84" s="114">
        <f t="shared" si="99"/>
        <v>2641807.2200000002</v>
      </c>
      <c r="G84" s="114">
        <f t="shared" si="99"/>
        <v>2584602.34</v>
      </c>
      <c r="H84" s="114">
        <f t="shared" si="99"/>
        <v>2254854.6800000002</v>
      </c>
      <c r="I84" s="114">
        <f t="shared" si="99"/>
        <v>2317623.4500000002</v>
      </c>
      <c r="J84" s="114">
        <f t="shared" si="99"/>
        <v>2623803.62</v>
      </c>
      <c r="K84" s="114">
        <f t="shared" si="99"/>
        <v>3186487.91</v>
      </c>
      <c r="L84" s="114">
        <f t="shared" si="99"/>
        <v>5033011.22</v>
      </c>
      <c r="M84" s="114">
        <f t="shared" si="99"/>
        <v>5831380.7300000004</v>
      </c>
      <c r="N84" s="115">
        <f t="shared" si="99"/>
        <v>5110497.51</v>
      </c>
      <c r="O84" s="113">
        <f t="shared" si="99"/>
        <v>5032683.05</v>
      </c>
      <c r="P84" s="182">
        <f t="shared" si="99"/>
        <v>4125935.65</v>
      </c>
      <c r="Q84" s="114">
        <f t="shared" si="99"/>
        <v>3845959.44</v>
      </c>
      <c r="R84" s="266">
        <f t="shared" si="99"/>
        <v>3359671.59</v>
      </c>
      <c r="S84" s="266">
        <f t="shared" ref="S84:V84" si="106">S98-S91</f>
        <v>2666135.7999999998</v>
      </c>
      <c r="T84" s="266">
        <f t="shared" si="106"/>
        <v>2630181.17</v>
      </c>
      <c r="U84" s="266">
        <f t="shared" si="106"/>
        <v>2407858</v>
      </c>
      <c r="V84" s="266">
        <f t="shared" si="106"/>
        <v>3365183</v>
      </c>
      <c r="W84" s="266">
        <f t="shared" ref="W84:X84" si="107">W98-W91</f>
        <v>3321239.8</v>
      </c>
      <c r="X84" s="266">
        <f t="shared" si="107"/>
        <v>4848075.18</v>
      </c>
      <c r="Y84" s="287">
        <v>5878824</v>
      </c>
      <c r="Z84" s="287">
        <v>7086942</v>
      </c>
      <c r="AA84" s="287">
        <v>6309855</v>
      </c>
      <c r="AB84" s="115">
        <v>4240491</v>
      </c>
      <c r="AC84" s="236">
        <f t="shared" si="96"/>
        <v>-1.2578846488200289E-2</v>
      </c>
      <c r="AD84" s="237">
        <f t="shared" si="96"/>
        <v>-6.1259409991654828E-2</v>
      </c>
      <c r="AE84" s="238">
        <f t="shared" si="96"/>
        <v>-8.7394206967907576E-2</v>
      </c>
      <c r="AF84" s="238">
        <f t="shared" si="96"/>
        <v>0.27173230679564864</v>
      </c>
      <c r="AG84" s="238">
        <f t="shared" si="96"/>
        <v>3.1545843141192839E-2</v>
      </c>
      <c r="AH84" s="238">
        <f t="shared" si="96"/>
        <v>0.16645262922220766</v>
      </c>
      <c r="AI84" s="238">
        <f t="shared" si="96"/>
        <v>3.8934085690235751E-2</v>
      </c>
      <c r="AJ84" s="238">
        <f t="shared" si="96"/>
        <v>0.28255902017545043</v>
      </c>
      <c r="AK84" s="238">
        <f t="shared" si="96"/>
        <v>4.2288530132850763E-2</v>
      </c>
      <c r="AL84" s="238">
        <f t="shared" si="96"/>
        <v>-3.6744611111755088E-2</v>
      </c>
      <c r="AM84" s="238">
        <f t="shared" si="96"/>
        <v>8.1358553311266218E-3</v>
      </c>
      <c r="AN84" s="238">
        <f t="shared" si="96"/>
        <v>0.38674209039972712</v>
      </c>
      <c r="AO84" s="238">
        <f t="shared" si="96"/>
        <v>0.25377555814884872</v>
      </c>
      <c r="AP84" s="206"/>
      <c r="AQ84" s="38">
        <f t="shared" si="97"/>
        <v>-64111.799999999814</v>
      </c>
      <c r="AR84" s="116">
        <f t="shared" si="97"/>
        <v>-269246.25000000047</v>
      </c>
      <c r="AS84" s="117">
        <f t="shared" si="97"/>
        <v>-368302.0400000005</v>
      </c>
      <c r="AT84" s="117">
        <f t="shared" si="97"/>
        <v>717864.36999999965</v>
      </c>
      <c r="AU84" s="117">
        <f t="shared" si="97"/>
        <v>81533.459999999963</v>
      </c>
      <c r="AV84" s="117">
        <f t="shared" si="97"/>
        <v>375326.48999999976</v>
      </c>
      <c r="AW84" s="117">
        <f t="shared" si="97"/>
        <v>90234.549999999814</v>
      </c>
      <c r="AX84" s="117">
        <f t="shared" si="97"/>
        <v>741379.37999999989</v>
      </c>
      <c r="AY84" s="117">
        <f t="shared" si="97"/>
        <v>134751.88999999966</v>
      </c>
      <c r="AZ84" s="117">
        <f t="shared" si="97"/>
        <v>-184936.04000000004</v>
      </c>
      <c r="BA84" s="117">
        <f t="shared" si="97"/>
        <v>47443.269999999553</v>
      </c>
      <c r="BB84" s="117">
        <f t="shared" si="97"/>
        <v>1976444.4900000002</v>
      </c>
      <c r="BC84" s="117">
        <f t="shared" si="97"/>
        <v>1277171.9500000002</v>
      </c>
      <c r="BD84" s="118"/>
      <c r="BE84" s="182">
        <f t="shared" si="98"/>
        <v>4240491</v>
      </c>
    </row>
    <row r="85" spans="1:57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108">SUM(D80:D84)</f>
        <v>40787573.509999998</v>
      </c>
      <c r="E85" s="152">
        <f t="shared" si="108"/>
        <v>29670252.27</v>
      </c>
      <c r="F85" s="152">
        <f t="shared" si="108"/>
        <v>19085676.170000002</v>
      </c>
      <c r="G85" s="152">
        <f t="shared" si="108"/>
        <v>16936919.43</v>
      </c>
      <c r="H85" s="152">
        <f t="shared" si="108"/>
        <v>15269253.220000001</v>
      </c>
      <c r="I85" s="152">
        <f t="shared" si="108"/>
        <v>15928705.41</v>
      </c>
      <c r="J85" s="152">
        <f t="shared" si="108"/>
        <v>20707940.09</v>
      </c>
      <c r="K85" s="152">
        <f t="shared" si="108"/>
        <v>28402927.43</v>
      </c>
      <c r="L85" s="152">
        <f t="shared" si="108"/>
        <v>48878505.25</v>
      </c>
      <c r="M85" s="152">
        <f t="shared" si="108"/>
        <v>62162284.280000001</v>
      </c>
      <c r="N85" s="154">
        <f t="shared" si="108"/>
        <v>50330835.379999988</v>
      </c>
      <c r="O85" s="151">
        <f t="shared" si="108"/>
        <v>48322679.189999998</v>
      </c>
      <c r="P85" s="152">
        <f t="shared" si="108"/>
        <v>40224041.520000003</v>
      </c>
      <c r="Q85" s="152">
        <f t="shared" si="108"/>
        <v>34603017.520000003</v>
      </c>
      <c r="R85" s="260">
        <f t="shared" si="108"/>
        <v>19446079.969999999</v>
      </c>
      <c r="S85" s="260">
        <f t="shared" ref="S85:V85" si="109">SUM(S80:S84)</f>
        <v>18574681.609999999</v>
      </c>
      <c r="T85" s="260">
        <f t="shared" si="109"/>
        <v>15419271.610000001</v>
      </c>
      <c r="U85" s="260">
        <f t="shared" si="109"/>
        <v>14730919</v>
      </c>
      <c r="V85" s="260">
        <f t="shared" si="109"/>
        <v>18977890</v>
      </c>
      <c r="W85" s="260">
        <f t="shared" ref="W85:X85" si="110">SUM(W80:W84)</f>
        <v>26580121.750000004</v>
      </c>
      <c r="X85" s="260">
        <f t="shared" si="110"/>
        <v>45648495.479999997</v>
      </c>
      <c r="Y85" s="288">
        <v>64936054</v>
      </c>
      <c r="Z85" s="288">
        <v>66449959</v>
      </c>
      <c r="AA85" s="288">
        <v>54220824</v>
      </c>
      <c r="AB85" s="154">
        <v>34444087</v>
      </c>
      <c r="AC85" s="240">
        <f t="shared" si="96"/>
        <v>-0.14037686784729295</v>
      </c>
      <c r="AD85" s="241">
        <f t="shared" si="96"/>
        <v>-1.3816266610266286E-2</v>
      </c>
      <c r="AE85" s="242">
        <f t="shared" si="96"/>
        <v>0.16625289212615124</v>
      </c>
      <c r="AF85" s="242">
        <f t="shared" si="96"/>
        <v>1.8883470346547172E-2</v>
      </c>
      <c r="AG85" s="242">
        <f t="shared" si="96"/>
        <v>9.6697760579711259E-2</v>
      </c>
      <c r="AH85" s="242">
        <f t="shared" si="96"/>
        <v>9.8248675189630905E-3</v>
      </c>
      <c r="AI85" s="242">
        <f t="shared" si="96"/>
        <v>-7.5196720585216731E-2</v>
      </c>
      <c r="AJ85" s="242">
        <f t="shared" si="96"/>
        <v>-8.3545252810319479E-2</v>
      </c>
      <c r="AK85" s="242">
        <f t="shared" si="96"/>
        <v>-6.417668335393821E-2</v>
      </c>
      <c r="AL85" s="242">
        <f t="shared" si="96"/>
        <v>-6.6082417076369235E-2</v>
      </c>
      <c r="AM85" s="242">
        <f t="shared" si="96"/>
        <v>4.4621425227972633E-2</v>
      </c>
      <c r="AN85" s="242">
        <f t="shared" si="96"/>
        <v>0.32026338323812692</v>
      </c>
      <c r="AO85" s="242">
        <f t="shared" si="96"/>
        <v>0.12205748747516834</v>
      </c>
      <c r="AP85" s="251"/>
      <c r="AQ85" s="153">
        <f t="shared" si="87"/>
        <v>-7891116.5799999973</v>
      </c>
      <c r="AR85" s="155">
        <f t="shared" si="87"/>
        <v>-563531.98999999883</v>
      </c>
      <c r="AS85" s="156">
        <f t="shared" si="87"/>
        <v>4932765.2499999981</v>
      </c>
      <c r="AT85" s="156">
        <f t="shared" si="87"/>
        <v>360403.79999999853</v>
      </c>
      <c r="AU85" s="156">
        <f t="shared" ref="AU85:AV85" si="111">SUM(AU80:AU84)</f>
        <v>1637762.1799999988</v>
      </c>
      <c r="AV85" s="156">
        <f t="shared" si="111"/>
        <v>150018.38999999932</v>
      </c>
      <c r="AW85" s="156">
        <f t="shared" ref="AW85:AX85" si="112">SUM(AW80:AW84)</f>
        <v>-1197786.4099999997</v>
      </c>
      <c r="AX85" s="156">
        <f t="shared" si="112"/>
        <v>-1730050.0899999994</v>
      </c>
      <c r="AY85" s="156">
        <f t="shared" ref="AY85:AZ85" si="113">SUM(AY80:AY84)</f>
        <v>-1822805.6799999992</v>
      </c>
      <c r="AZ85" s="156">
        <f t="shared" si="113"/>
        <v>-3230009.7699999991</v>
      </c>
      <c r="BA85" s="156">
        <f t="shared" ref="BA85:BB85" si="114">SUM(BA80:BA84)</f>
        <v>2773769.7200000016</v>
      </c>
      <c r="BB85" s="156">
        <f t="shared" si="114"/>
        <v>16119123.620000003</v>
      </c>
      <c r="BC85" s="156">
        <f t="shared" ref="BC85" si="115">SUM(BC80:BC84)</f>
        <v>5898144.8100000005</v>
      </c>
      <c r="BD85" s="157"/>
      <c r="BE85" s="261">
        <f t="shared" si="98"/>
        <v>34444087</v>
      </c>
    </row>
    <row r="86" spans="1:57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52"/>
      <c r="AC86" s="244"/>
      <c r="AD86" s="245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7"/>
      <c r="AQ86" s="53"/>
      <c r="AR86" s="54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  <c r="BE86" s="53"/>
    </row>
    <row r="87" spans="1:57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115"/>
      <c r="AC87" s="202"/>
      <c r="AD87" s="204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6"/>
      <c r="AQ87" s="38"/>
      <c r="AR87" s="116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8"/>
      <c r="BE87" s="182"/>
    </row>
    <row r="88" spans="1:57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115"/>
      <c r="AC88" s="202"/>
      <c r="AD88" s="204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6"/>
      <c r="AQ88" s="38"/>
      <c r="AR88" s="116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8"/>
      <c r="BE88" s="182"/>
    </row>
    <row r="89" spans="1:57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115"/>
      <c r="AC89" s="202"/>
      <c r="AD89" s="204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6"/>
      <c r="AQ89" s="38"/>
      <c r="AR89" s="116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8"/>
      <c r="BE89" s="182"/>
    </row>
    <row r="90" spans="1:57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115"/>
      <c r="AC90" s="202"/>
      <c r="AD90" s="204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6"/>
      <c r="AQ90" s="38"/>
      <c r="AR90" s="116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8"/>
      <c r="BE90" s="182"/>
    </row>
    <row r="91" spans="1:57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115"/>
      <c r="AC91" s="202"/>
      <c r="AD91" s="204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6"/>
      <c r="AQ91" s="38"/>
      <c r="AR91" s="116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8"/>
      <c r="BE91" s="182"/>
    </row>
    <row r="92" spans="1:57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154"/>
      <c r="AC92" s="248"/>
      <c r="AD92" s="249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1"/>
      <c r="AQ92" s="153"/>
      <c r="AR92" s="155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7"/>
      <c r="BE92" s="199"/>
    </row>
    <row r="93" spans="1:57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52"/>
      <c r="AC93" s="244"/>
      <c r="AD93" s="245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7"/>
      <c r="AQ93" s="53"/>
      <c r="AR93" s="54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53"/>
    </row>
    <row r="94" spans="1:57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287">
        <v>42093415.75</v>
      </c>
      <c r="AB94" s="115">
        <v>21269495</v>
      </c>
      <c r="AC94" s="236">
        <f t="shared" ref="AC94:AO99" si="116">IF(ISERROR((O94-C94)/C94)=TRUE,0,(O94-C94)/C94)</f>
        <v>-8.6753079838778099E-2</v>
      </c>
      <c r="AD94" s="237">
        <f t="shared" si="116"/>
        <v>6.0731966270803565E-2</v>
      </c>
      <c r="AE94" s="238">
        <f t="shared" si="116"/>
        <v>0.28234699849201017</v>
      </c>
      <c r="AF94" s="238">
        <f t="shared" si="116"/>
        <v>-1.7254855489044938E-3</v>
      </c>
      <c r="AG94" s="238">
        <f t="shared" si="116"/>
        <v>7.4789091019758863E-2</v>
      </c>
      <c r="AH94" s="238">
        <f t="shared" si="116"/>
        <v>-1.4238692368406039E-2</v>
      </c>
      <c r="AI94" s="238">
        <f t="shared" si="116"/>
        <v>-0.16089415109930222</v>
      </c>
      <c r="AJ94" s="238">
        <f t="shared" si="116"/>
        <v>-0.12132595230340641</v>
      </c>
      <c r="AK94" s="238">
        <f t="shared" si="116"/>
        <v>-2.0593258184896403E-2</v>
      </c>
      <c r="AL94" s="238">
        <f t="shared" si="116"/>
        <v>-4.5513637156866987E-2</v>
      </c>
      <c r="AM94" s="238">
        <f t="shared" si="116"/>
        <v>5.3168792163618993E-2</v>
      </c>
      <c r="AN94" s="238">
        <f t="shared" si="116"/>
        <v>0.34207104507420349</v>
      </c>
      <c r="AO94" s="238">
        <f t="shared" si="116"/>
        <v>0.3165072082699078</v>
      </c>
      <c r="AP94" s="206"/>
      <c r="AQ94" s="38">
        <f t="shared" ref="AQ94:BC98" si="117">O94-C94</f>
        <v>-3037299.4599999972</v>
      </c>
      <c r="AR94" s="72">
        <f t="shared" si="117"/>
        <v>1540975.3300000019</v>
      </c>
      <c r="AS94" s="73">
        <f t="shared" si="117"/>
        <v>5148825.379999999</v>
      </c>
      <c r="AT94" s="73">
        <f t="shared" si="117"/>
        <v>-20126.38000000082</v>
      </c>
      <c r="AU94" s="73">
        <f t="shared" si="117"/>
        <v>768171.55999999866</v>
      </c>
      <c r="AV94" s="73">
        <f t="shared" si="117"/>
        <v>-133487.90000000037</v>
      </c>
      <c r="AW94" s="73">
        <f t="shared" si="117"/>
        <v>-1572958.0199999996</v>
      </c>
      <c r="AX94" s="73">
        <f t="shared" si="117"/>
        <v>-1589490.0999999996</v>
      </c>
      <c r="AY94" s="73">
        <f t="shared" si="117"/>
        <v>-363364.55999999866</v>
      </c>
      <c r="AZ94" s="73">
        <f t="shared" si="117"/>
        <v>-1435703.8599999994</v>
      </c>
      <c r="BA94" s="73">
        <f t="shared" si="117"/>
        <v>2192509.7800000012</v>
      </c>
      <c r="BB94" s="73">
        <f t="shared" si="117"/>
        <v>11047790.920000002</v>
      </c>
      <c r="BC94" s="73">
        <f t="shared" si="117"/>
        <v>10119860.66</v>
      </c>
      <c r="BD94" s="118"/>
      <c r="BE94" s="71">
        <f>IF(ISERROR(GETPIVOTDATA("VALUE",'CSS WK pvt'!$J$2,"DT_FILE",BE$8,"COMMODITY",BE$6,"TRIM_CAT",TRIM(B94),"TRIM_LINE",A93))=TRUE,0,GETPIVOTDATA("VALUE",'CSS WK pvt'!$J$2,"DT_FILE",BE$8,"COMMODITY",BE$6,"TRIM_CAT",TRIM(B94),"TRIM_LINE",A93))</f>
        <v>21269495</v>
      </c>
    </row>
    <row r="95" spans="1:57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287">
        <v>1979760.57</v>
      </c>
      <c r="AB95" s="115">
        <v>1160482</v>
      </c>
      <c r="AC95" s="236">
        <f t="shared" si="116"/>
        <v>-0.64384908388899154</v>
      </c>
      <c r="AD95" s="237">
        <f t="shared" si="116"/>
        <v>-0.34510652073986897</v>
      </c>
      <c r="AE95" s="238">
        <f t="shared" si="116"/>
        <v>-0.22212837014041048</v>
      </c>
      <c r="AF95" s="238">
        <f t="shared" si="116"/>
        <v>-0.3272808874669465</v>
      </c>
      <c r="AG95" s="238">
        <f t="shared" si="116"/>
        <v>-0.15030228468121171</v>
      </c>
      <c r="AH95" s="238">
        <f t="shared" si="116"/>
        <v>-0.19919111736274542</v>
      </c>
      <c r="AI95" s="238">
        <f t="shared" si="116"/>
        <v>-0.1954352400758603</v>
      </c>
      <c r="AJ95" s="238">
        <f t="shared" si="116"/>
        <v>-0.36272888539292181</v>
      </c>
      <c r="AK95" s="238">
        <f t="shared" si="116"/>
        <v>-0.31839947635969074</v>
      </c>
      <c r="AL95" s="238">
        <f t="shared" si="116"/>
        <v>-0.32765995029925177</v>
      </c>
      <c r="AM95" s="238">
        <f t="shared" si="116"/>
        <v>-0.1360647768755269</v>
      </c>
      <c r="AN95" s="238">
        <f t="shared" si="116"/>
        <v>8.2274396021198279E-2</v>
      </c>
      <c r="AO95" s="238">
        <f t="shared" si="116"/>
        <v>0.45690652463318654</v>
      </c>
      <c r="AP95" s="206"/>
      <c r="AQ95" s="38">
        <f t="shared" si="117"/>
        <v>-2456580.4900000002</v>
      </c>
      <c r="AR95" s="72">
        <f t="shared" si="117"/>
        <v>-683755.85000000009</v>
      </c>
      <c r="AS95" s="73">
        <f t="shared" si="117"/>
        <v>-279660.15999999992</v>
      </c>
      <c r="AT95" s="73">
        <f t="shared" si="117"/>
        <v>-269446.09999999998</v>
      </c>
      <c r="AU95" s="73">
        <f t="shared" si="117"/>
        <v>-88216.199999999953</v>
      </c>
      <c r="AV95" s="73">
        <f t="shared" si="117"/>
        <v>-100310.84999999998</v>
      </c>
      <c r="AW95" s="73">
        <f t="shared" si="117"/>
        <v>-105727.42000000004</v>
      </c>
      <c r="AX95" s="73">
        <f t="shared" si="117"/>
        <v>-278316.11</v>
      </c>
      <c r="AY95" s="73">
        <f t="shared" si="117"/>
        <v>-372321.16000000003</v>
      </c>
      <c r="AZ95" s="73">
        <f t="shared" si="117"/>
        <v>-652423.77</v>
      </c>
      <c r="BA95" s="73">
        <f t="shared" si="117"/>
        <v>-324768.46999999974</v>
      </c>
      <c r="BB95" s="73">
        <f t="shared" si="117"/>
        <v>157789.27000000002</v>
      </c>
      <c r="BC95" s="73">
        <f t="shared" si="117"/>
        <v>620880.96</v>
      </c>
      <c r="BD95" s="118"/>
      <c r="BE95" s="71">
        <f>IF(ISERROR(GETPIVOTDATA("VALUE",'CSS WK pvt'!$J$2,"DT_FILE",BE$8,"COMMODITY",BE$6,"TRIM_CAT",TRIM(B95),"TRIM_LINE",A93))=TRUE,0,GETPIVOTDATA("VALUE",'CSS WK pvt'!$J$2,"DT_FILE",BE$8,"COMMODITY",BE$6,"TRIM_CAT",TRIM(B95),"TRIM_LINE",A93))</f>
        <v>1160482</v>
      </c>
    </row>
    <row r="96" spans="1:57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287">
        <v>6075236.54</v>
      </c>
      <c r="AB96" s="115">
        <v>2765115</v>
      </c>
      <c r="AC96" s="236">
        <f t="shared" si="116"/>
        <v>-0.17384794336718595</v>
      </c>
      <c r="AD96" s="237">
        <f t="shared" si="116"/>
        <v>-4.9664245153016685E-2</v>
      </c>
      <c r="AE96" s="238">
        <f t="shared" si="116"/>
        <v>0.22371019482116505</v>
      </c>
      <c r="AF96" s="238">
        <f t="shared" si="116"/>
        <v>-2.0029573684322115E-2</v>
      </c>
      <c r="AG96" s="238">
        <f t="shared" si="116"/>
        <v>-6.0818655600375728E-4</v>
      </c>
      <c r="AH96" s="238">
        <f t="shared" si="116"/>
        <v>7.2119987956411433E-2</v>
      </c>
      <c r="AI96" s="238">
        <f t="shared" si="116"/>
        <v>-0.21352471319089497</v>
      </c>
      <c r="AJ96" s="238">
        <f t="shared" si="116"/>
        <v>-0.16353396001610276</v>
      </c>
      <c r="AK96" s="238">
        <f t="shared" si="116"/>
        <v>-0.32985269917223542</v>
      </c>
      <c r="AL96" s="238">
        <f t="shared" si="116"/>
        <v>-0.13386203895313481</v>
      </c>
      <c r="AM96" s="238">
        <f t="shared" si="116"/>
        <v>9.5416546982563424E-2</v>
      </c>
      <c r="AN96" s="238">
        <f t="shared" si="116"/>
        <v>0.26280953604579338</v>
      </c>
      <c r="AO96" s="238">
        <f t="shared" si="116"/>
        <v>0.43085145854199847</v>
      </c>
      <c r="AP96" s="206"/>
      <c r="AQ96" s="38">
        <f t="shared" si="117"/>
        <v>-893466.37000000011</v>
      </c>
      <c r="AR96" s="72">
        <f t="shared" si="117"/>
        <v>-168465.27000000002</v>
      </c>
      <c r="AS96" s="73">
        <f t="shared" si="117"/>
        <v>461362.83000000007</v>
      </c>
      <c r="AT96" s="73">
        <f t="shared" si="117"/>
        <v>-24406.080000000075</v>
      </c>
      <c r="AU96" s="73">
        <f t="shared" si="117"/>
        <v>-709.23999999999069</v>
      </c>
      <c r="AV96" s="73">
        <f t="shared" si="117"/>
        <v>73947.669999999925</v>
      </c>
      <c r="AW96" s="73">
        <f t="shared" si="117"/>
        <v>-230904.97999999998</v>
      </c>
      <c r="AX96" s="73">
        <f t="shared" si="117"/>
        <v>-233554.93999999994</v>
      </c>
      <c r="AY96" s="73">
        <f t="shared" si="117"/>
        <v>-975519.88000000012</v>
      </c>
      <c r="AZ96" s="73">
        <f t="shared" si="117"/>
        <v>-610442.04999999981</v>
      </c>
      <c r="BA96" s="73">
        <f t="shared" si="117"/>
        <v>524545.13999999966</v>
      </c>
      <c r="BB96" s="73">
        <f t="shared" si="117"/>
        <v>1332387.46</v>
      </c>
      <c r="BC96" s="73">
        <f t="shared" si="117"/>
        <v>1829347.4900000002</v>
      </c>
      <c r="BD96" s="118"/>
      <c r="BE96" s="71">
        <f>IF(ISERROR(GETPIVOTDATA("VALUE",'CSS WK pvt'!$J$2,"DT_FILE",BE$8,"COMMODITY",BE$6,"TRIM_CAT",TRIM(B96),"TRIM_LINE",A93))=TRUE,0,GETPIVOTDATA("VALUE",'CSS WK pvt'!$J$2,"DT_FILE",BE$8,"COMMODITY",BE$6,"TRIM_CAT",TRIM(B96),"TRIM_LINE",A93))</f>
        <v>2765115</v>
      </c>
    </row>
    <row r="97" spans="1:57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287">
        <v>7794204.3600000003</v>
      </c>
      <c r="AB97" s="115">
        <v>5008504</v>
      </c>
      <c r="AC97" s="236">
        <f t="shared" si="116"/>
        <v>-0.20131336253307314</v>
      </c>
      <c r="AD97" s="237">
        <f t="shared" si="116"/>
        <v>-0.17412381437350433</v>
      </c>
      <c r="AE97" s="238">
        <f t="shared" si="116"/>
        <v>-7.5562543300342804E-3</v>
      </c>
      <c r="AF97" s="238">
        <f t="shared" si="116"/>
        <v>-1.5881540318545464E-2</v>
      </c>
      <c r="AG97" s="238">
        <f t="shared" si="116"/>
        <v>0.37670017083842039</v>
      </c>
      <c r="AH97" s="238">
        <f t="shared" si="116"/>
        <v>-3.1015608654658536E-2</v>
      </c>
      <c r="AI97" s="238">
        <f t="shared" si="116"/>
        <v>0.28095470931298611</v>
      </c>
      <c r="AJ97" s="238">
        <f t="shared" si="116"/>
        <v>-0.13275096693736546</v>
      </c>
      <c r="AK97" s="238">
        <f t="shared" si="116"/>
        <v>-7.1513840151354008E-2</v>
      </c>
      <c r="AL97" s="238">
        <f t="shared" si="116"/>
        <v>-6.0265519051134933E-2</v>
      </c>
      <c r="AM97" s="238">
        <f t="shared" si="116"/>
        <v>2.5467155529527212E-2</v>
      </c>
      <c r="AN97" s="238">
        <f t="shared" si="116"/>
        <v>0.27033824630342607</v>
      </c>
      <c r="AO97" s="238">
        <f t="shared" si="116"/>
        <v>0.36460984240729549</v>
      </c>
      <c r="AP97" s="206"/>
      <c r="AQ97" s="38">
        <f t="shared" si="117"/>
        <v>-1439658.46</v>
      </c>
      <c r="AR97" s="72">
        <f t="shared" si="117"/>
        <v>-983039.95000000019</v>
      </c>
      <c r="AS97" s="73">
        <f t="shared" si="117"/>
        <v>-29460.759999999776</v>
      </c>
      <c r="AT97" s="73">
        <f t="shared" si="117"/>
        <v>-43482.010000000242</v>
      </c>
      <c r="AU97" s="73">
        <f t="shared" si="117"/>
        <v>876982.60000000009</v>
      </c>
      <c r="AV97" s="73">
        <f t="shared" si="117"/>
        <v>-65457.020000000019</v>
      </c>
      <c r="AW97" s="73">
        <f t="shared" si="117"/>
        <v>621569.46</v>
      </c>
      <c r="AX97" s="73">
        <f t="shared" si="117"/>
        <v>-370068.31999999983</v>
      </c>
      <c r="AY97" s="73">
        <f t="shared" si="117"/>
        <v>-246351.9700000002</v>
      </c>
      <c r="AZ97" s="73">
        <f t="shared" si="117"/>
        <v>-346504.04999999981</v>
      </c>
      <c r="BA97" s="73">
        <f t="shared" si="117"/>
        <v>183613.95999999996</v>
      </c>
      <c r="BB97" s="73">
        <f t="shared" si="117"/>
        <v>1604711.4800000004</v>
      </c>
      <c r="BC97" s="73">
        <f t="shared" si="117"/>
        <v>2082531.9700000007</v>
      </c>
      <c r="BD97" s="118"/>
      <c r="BE97" s="71">
        <f>IF(ISERROR(GETPIVOTDATA("VALUE",'CSS WK pvt'!$J$2,"DT_FILE",BE$8,"COMMODITY",BE$6,"TRIM_CAT",TRIM(B97),"TRIM_LINE",A93))=TRUE,0,GETPIVOTDATA("VALUE",'CSS WK pvt'!$J$2,"DT_FILE",BE$8,"COMMODITY",BE$6,"TRIM_CAT",TRIM(B97),"TRIM_LINE",A93))</f>
        <v>5008504</v>
      </c>
    </row>
    <row r="98" spans="1:57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287">
        <v>6860468.6699999999</v>
      </c>
      <c r="AB98" s="115">
        <v>4240491</v>
      </c>
      <c r="AC98" s="236">
        <f t="shared" si="116"/>
        <v>-1.2578846488200289E-2</v>
      </c>
      <c r="AD98" s="237">
        <f t="shared" si="116"/>
        <v>-6.1259409991654828E-2</v>
      </c>
      <c r="AE98" s="238">
        <f t="shared" si="116"/>
        <v>-8.7394206967907576E-2</v>
      </c>
      <c r="AF98" s="238">
        <f t="shared" si="116"/>
        <v>0.27173230679564864</v>
      </c>
      <c r="AG98" s="238">
        <f t="shared" si="116"/>
        <v>3.1545843141192839E-2</v>
      </c>
      <c r="AH98" s="238">
        <f t="shared" si="116"/>
        <v>0.16645262922220766</v>
      </c>
      <c r="AI98" s="238">
        <f t="shared" si="116"/>
        <v>3.8934085690235751E-2</v>
      </c>
      <c r="AJ98" s="238">
        <f t="shared" si="116"/>
        <v>0.28255902017545043</v>
      </c>
      <c r="AK98" s="238">
        <f t="shared" si="116"/>
        <v>4.2288530132850763E-2</v>
      </c>
      <c r="AL98" s="238">
        <f t="shared" si="116"/>
        <v>-3.6744611111755088E-2</v>
      </c>
      <c r="AM98" s="238">
        <f t="shared" si="116"/>
        <v>7.7496637747402385E-3</v>
      </c>
      <c r="AN98" s="238">
        <f t="shared" si="116"/>
        <v>0.38674209039972712</v>
      </c>
      <c r="AO98" s="238">
        <f t="shared" si="116"/>
        <v>0.36318313747177067</v>
      </c>
      <c r="AP98" s="206"/>
      <c r="AQ98" s="38">
        <f t="shared" si="117"/>
        <v>-64111.799999999814</v>
      </c>
      <c r="AR98" s="72">
        <f t="shared" si="117"/>
        <v>-269246.25000000047</v>
      </c>
      <c r="AS98" s="73">
        <f t="shared" si="117"/>
        <v>-368302.0400000005</v>
      </c>
      <c r="AT98" s="73">
        <f t="shared" si="117"/>
        <v>717864.36999999965</v>
      </c>
      <c r="AU98" s="73">
        <f t="shared" si="117"/>
        <v>81533.459999999963</v>
      </c>
      <c r="AV98" s="73">
        <f t="shared" si="117"/>
        <v>375326.48999999976</v>
      </c>
      <c r="AW98" s="73">
        <f t="shared" si="117"/>
        <v>90234.549999999814</v>
      </c>
      <c r="AX98" s="73">
        <f t="shared" si="117"/>
        <v>741379.37999999989</v>
      </c>
      <c r="AY98" s="73">
        <f t="shared" si="117"/>
        <v>134751.88999999966</v>
      </c>
      <c r="AZ98" s="73">
        <f t="shared" si="117"/>
        <v>-184936.04000000004</v>
      </c>
      <c r="BA98" s="73">
        <f t="shared" si="117"/>
        <v>45191.239999999292</v>
      </c>
      <c r="BB98" s="73">
        <f t="shared" si="117"/>
        <v>1976444.4900000002</v>
      </c>
      <c r="BC98" s="73">
        <f t="shared" si="117"/>
        <v>1827785.62</v>
      </c>
      <c r="BD98" s="118"/>
      <c r="BE98" s="71">
        <f>IF(ISERROR(GETPIVOTDATA("VALUE",'CSS WK pvt'!$J$2,"DT_FILE",BE$8,"COMMODITY",BE$6,"TRIM_CAT",TRIM(B98),"TRIM_LINE",A93))=TRUE,0,GETPIVOTDATA("VALUE",'CSS WK pvt'!$J$2,"DT_FILE",BE$8,"COMMODITY",BE$6,"TRIM_CAT",TRIM(B98),"TRIM_LINE",A93))</f>
        <v>4240491</v>
      </c>
    </row>
    <row r="99" spans="1:57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E99" si="118">SUM(D94:D98)</f>
        <v>40787573.509999998</v>
      </c>
      <c r="E99" s="145">
        <f t="shared" si="118"/>
        <v>29670252.27</v>
      </c>
      <c r="F99" s="145">
        <f t="shared" si="118"/>
        <v>19085676.170000002</v>
      </c>
      <c r="G99" s="145">
        <f t="shared" si="118"/>
        <v>16936919.43</v>
      </c>
      <c r="H99" s="145">
        <f t="shared" si="118"/>
        <v>15269253.220000001</v>
      </c>
      <c r="I99" s="145">
        <f t="shared" si="118"/>
        <v>15928705.41</v>
      </c>
      <c r="J99" s="145">
        <f t="shared" si="118"/>
        <v>20707940.09</v>
      </c>
      <c r="K99" s="145">
        <f t="shared" si="118"/>
        <v>28402927.43</v>
      </c>
      <c r="L99" s="145">
        <f t="shared" si="118"/>
        <v>48878505.25</v>
      </c>
      <c r="M99" s="145">
        <f t="shared" si="118"/>
        <v>62162284.280000001</v>
      </c>
      <c r="N99" s="146">
        <f t="shared" si="118"/>
        <v>50330835.379999988</v>
      </c>
      <c r="O99" s="144">
        <f t="shared" si="118"/>
        <v>48322679.189999998</v>
      </c>
      <c r="P99" s="145">
        <f t="shared" si="118"/>
        <v>40224041.520000003</v>
      </c>
      <c r="Q99" s="145">
        <f t="shared" si="118"/>
        <v>34603017.520000003</v>
      </c>
      <c r="R99" s="145">
        <f t="shared" si="118"/>
        <v>19446079.969999999</v>
      </c>
      <c r="S99" s="145">
        <f t="shared" si="118"/>
        <v>18574681.609999999</v>
      </c>
      <c r="T99" s="145">
        <f t="shared" si="118"/>
        <v>15419271.610000001</v>
      </c>
      <c r="U99" s="145">
        <f t="shared" si="118"/>
        <v>14730919</v>
      </c>
      <c r="V99" s="145">
        <f t="shared" si="118"/>
        <v>18977890</v>
      </c>
      <c r="W99" s="145">
        <f t="shared" si="118"/>
        <v>26580121.750000004</v>
      </c>
      <c r="X99" s="145">
        <f t="shared" si="118"/>
        <v>45648495.479999997</v>
      </c>
      <c r="Y99" s="145">
        <f t="shared" si="118"/>
        <v>64783375.93</v>
      </c>
      <c r="Z99" s="145">
        <f t="shared" si="118"/>
        <v>66449959</v>
      </c>
      <c r="AA99" s="145">
        <f t="shared" si="118"/>
        <v>64803085.890000001</v>
      </c>
      <c r="AB99" s="145">
        <v>34444087</v>
      </c>
      <c r="AC99" s="208">
        <f t="shared" si="116"/>
        <v>-0.14037686784729295</v>
      </c>
      <c r="AD99" s="212">
        <f t="shared" si="116"/>
        <v>-1.3816266610266286E-2</v>
      </c>
      <c r="AE99" s="213">
        <f t="shared" si="116"/>
        <v>0.16625289212615124</v>
      </c>
      <c r="AF99" s="213">
        <f t="shared" si="116"/>
        <v>1.8883470346547172E-2</v>
      </c>
      <c r="AG99" s="213">
        <f t="shared" si="116"/>
        <v>9.6697760579711259E-2</v>
      </c>
      <c r="AH99" s="213">
        <f t="shared" si="116"/>
        <v>9.8248675189630905E-3</v>
      </c>
      <c r="AI99" s="213">
        <f t="shared" si="116"/>
        <v>-7.5196720585216731E-2</v>
      </c>
      <c r="AJ99" s="213">
        <f t="shared" si="116"/>
        <v>-8.3545252810319479E-2</v>
      </c>
      <c r="AK99" s="213">
        <f t="shared" si="116"/>
        <v>-6.417668335393821E-2</v>
      </c>
      <c r="AL99" s="213">
        <f t="shared" si="116"/>
        <v>-6.6082417076369235E-2</v>
      </c>
      <c r="AM99" s="213">
        <f t="shared" si="116"/>
        <v>4.2165304579119281E-2</v>
      </c>
      <c r="AN99" s="213">
        <f t="shared" si="116"/>
        <v>0.32026338323812692</v>
      </c>
      <c r="AO99" s="213">
        <f t="shared" si="116"/>
        <v>0.3410491093674809</v>
      </c>
      <c r="AP99" s="214"/>
      <c r="AQ99" s="39">
        <f t="shared" ref="AQ99:AT106" si="119">SUM(AQ94:AQ98)</f>
        <v>-7891116.5799999973</v>
      </c>
      <c r="AR99" s="147">
        <f t="shared" si="119"/>
        <v>-563531.98999999883</v>
      </c>
      <c r="AS99" s="148">
        <f t="shared" si="119"/>
        <v>4932765.2499999981</v>
      </c>
      <c r="AT99" s="148">
        <f t="shared" si="119"/>
        <v>360403.79999999853</v>
      </c>
      <c r="AU99" s="148">
        <f t="shared" ref="AU99:AV99" si="120">SUM(AU94:AU98)</f>
        <v>1637762.1799999988</v>
      </c>
      <c r="AV99" s="148">
        <f t="shared" si="120"/>
        <v>150018.38999999932</v>
      </c>
      <c r="AW99" s="148">
        <f t="shared" ref="AW99:AX99" si="121">SUM(AW94:AW98)</f>
        <v>-1197786.4099999997</v>
      </c>
      <c r="AX99" s="148">
        <f t="shared" si="121"/>
        <v>-1730050.0899999994</v>
      </c>
      <c r="AY99" s="148">
        <f t="shared" ref="AY99:AZ99" si="122">SUM(AY94:AY98)</f>
        <v>-1822805.6799999992</v>
      </c>
      <c r="AZ99" s="148">
        <f t="shared" si="122"/>
        <v>-3230009.7699999991</v>
      </c>
      <c r="BA99" s="148">
        <f t="shared" ref="BA99:BB99" si="123">SUM(BA94:BA98)</f>
        <v>2621091.6500000004</v>
      </c>
      <c r="BB99" s="148">
        <f t="shared" si="123"/>
        <v>16119123.620000003</v>
      </c>
      <c r="BC99" s="148">
        <f t="shared" ref="BC99" si="124">SUM(BC94:BC98)</f>
        <v>16480406.700000003</v>
      </c>
      <c r="BD99" s="149"/>
      <c r="BE99" s="39">
        <f t="shared" si="118"/>
        <v>34444087</v>
      </c>
    </row>
    <row r="100" spans="1:57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108"/>
      <c r="AC100" s="232"/>
      <c r="AD100" s="233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5"/>
      <c r="AQ100" s="109"/>
      <c r="AR100" s="110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2"/>
      <c r="BE100" s="109"/>
    </row>
    <row r="101" spans="1:57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287">
        <v>44552787.350000001</v>
      </c>
      <c r="AB101" s="115">
        <v>25257035</v>
      </c>
      <c r="AC101" s="236">
        <f t="shared" ref="AC101:AO106" si="125">IF(ISERROR((O101-C101)/C101)=TRUE,0,(O101-C101)/C101)</f>
        <v>-9.3166007784208985E-2</v>
      </c>
      <c r="AD101" s="237">
        <f t="shared" si="125"/>
        <v>-0.15716211222083512</v>
      </c>
      <c r="AE101" s="238">
        <f t="shared" si="125"/>
        <v>1.9991394545262251E-2</v>
      </c>
      <c r="AF101" s="238">
        <f t="shared" si="125"/>
        <v>0.1999107532277638</v>
      </c>
      <c r="AG101" s="238">
        <f t="shared" si="125"/>
        <v>-1.1405556256935644E-2</v>
      </c>
      <c r="AH101" s="238">
        <f t="shared" si="125"/>
        <v>-5.9078272257567094E-2</v>
      </c>
      <c r="AI101" s="238">
        <f t="shared" si="125"/>
        <v>-5.7249362795402221E-2</v>
      </c>
      <c r="AJ101" s="238">
        <f t="shared" si="125"/>
        <v>-8.9799069634344378E-2</v>
      </c>
      <c r="AK101" s="238">
        <f t="shared" si="125"/>
        <v>-1.9754434241649053E-2</v>
      </c>
      <c r="AL101" s="238">
        <f t="shared" si="125"/>
        <v>-0.12805960460917321</v>
      </c>
      <c r="AM101" s="238">
        <f t="shared" si="125"/>
        <v>-8.6356538006933228E-2</v>
      </c>
      <c r="AN101" s="238">
        <f t="shared" si="125"/>
        <v>0.11713760974377192</v>
      </c>
      <c r="AO101" s="238">
        <f t="shared" si="125"/>
        <v>0.35792354834670065</v>
      </c>
      <c r="AP101" s="206"/>
      <c r="AQ101" s="38">
        <f t="shared" ref="AQ101:BC105" si="126">O101-C101</f>
        <v>-3370771.0500000007</v>
      </c>
      <c r="AR101" s="72">
        <f t="shared" si="126"/>
        <v>-5038153.7099999972</v>
      </c>
      <c r="AS101" s="73">
        <f t="shared" si="126"/>
        <v>477178.78000000119</v>
      </c>
      <c r="AT101" s="73">
        <f t="shared" si="126"/>
        <v>3163349.8499999996</v>
      </c>
      <c r="AU101" s="73">
        <f t="shared" si="126"/>
        <v>-146600.06000000052</v>
      </c>
      <c r="AV101" s="73">
        <f t="shared" si="126"/>
        <v>-639283.25999999978</v>
      </c>
      <c r="AW101" s="73">
        <f t="shared" si="126"/>
        <v>-576516.33000000007</v>
      </c>
      <c r="AX101" s="73">
        <f t="shared" si="126"/>
        <v>-1013837.0700000003</v>
      </c>
      <c r="AY101" s="73">
        <f t="shared" si="126"/>
        <v>-244030.66000000015</v>
      </c>
      <c r="AZ101" s="73">
        <f t="shared" si="126"/>
        <v>-2868086.2699999996</v>
      </c>
      <c r="BA101" s="73">
        <f t="shared" si="126"/>
        <v>-2789586.9900000021</v>
      </c>
      <c r="BB101" s="73">
        <f t="shared" si="126"/>
        <v>3688432.5100000016</v>
      </c>
      <c r="BC101" s="73">
        <f t="shared" si="126"/>
        <v>11743291.260000002</v>
      </c>
      <c r="BD101" s="118"/>
      <c r="BE101" s="71">
        <f>IF(ISERROR(GETPIVOTDATA("VALUE",'CSS WK pvt'!$J$2,"DT_FILE",BE$8,"COMMODITY",BE$6,"TRIM_CAT",TRIM(B101),"TRIM_LINE",A100))=TRUE,0,GETPIVOTDATA("VALUE",'CSS WK pvt'!$J$2,"DT_FILE",BE$8,"COMMODITY",BE$6,"TRIM_CAT",TRIM(B101),"TRIM_LINE",A100))</f>
        <v>25257035</v>
      </c>
    </row>
    <row r="102" spans="1:57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287">
        <v>1937584.36</v>
      </c>
      <c r="AB102" s="115">
        <v>811418</v>
      </c>
      <c r="AC102" s="236">
        <f t="shared" si="125"/>
        <v>-0.2249129244535705</v>
      </c>
      <c r="AD102" s="237">
        <f t="shared" si="125"/>
        <v>-0.65738994529192796</v>
      </c>
      <c r="AE102" s="238">
        <f t="shared" si="125"/>
        <v>-0.30754512335044726</v>
      </c>
      <c r="AF102" s="238">
        <f t="shared" si="125"/>
        <v>-0.68294652541312018</v>
      </c>
      <c r="AG102" s="238">
        <f t="shared" si="125"/>
        <v>-0.49438897749237554</v>
      </c>
      <c r="AH102" s="238">
        <f t="shared" si="125"/>
        <v>-0.20901352502165035</v>
      </c>
      <c r="AI102" s="238">
        <f t="shared" si="125"/>
        <v>0.32634105421802884</v>
      </c>
      <c r="AJ102" s="238">
        <f t="shared" si="125"/>
        <v>-0.38912126126553515</v>
      </c>
      <c r="AK102" s="238">
        <f t="shared" si="125"/>
        <v>-0.24385018206972761</v>
      </c>
      <c r="AL102" s="238">
        <f t="shared" si="125"/>
        <v>-0.35048125873786085</v>
      </c>
      <c r="AM102" s="238">
        <f t="shared" si="125"/>
        <v>0.58416766604287462</v>
      </c>
      <c r="AN102" s="238">
        <f t="shared" si="125"/>
        <v>-0.47269072524335892</v>
      </c>
      <c r="AO102" s="238">
        <f t="shared" si="125"/>
        <v>0.79708640192378855</v>
      </c>
      <c r="AP102" s="206"/>
      <c r="AQ102" s="38">
        <f t="shared" si="126"/>
        <v>-312863.99</v>
      </c>
      <c r="AR102" s="72">
        <f t="shared" si="126"/>
        <v>-1764686.1700000002</v>
      </c>
      <c r="AS102" s="73">
        <f t="shared" si="126"/>
        <v>-457329.16000000003</v>
      </c>
      <c r="AT102" s="73">
        <f t="shared" si="126"/>
        <v>-1453268.56</v>
      </c>
      <c r="AU102" s="73">
        <f t="shared" si="126"/>
        <v>-538319.68000000005</v>
      </c>
      <c r="AV102" s="73">
        <f t="shared" si="126"/>
        <v>-104680.75999999995</v>
      </c>
      <c r="AW102" s="73">
        <f t="shared" si="126"/>
        <v>155729.69</v>
      </c>
      <c r="AX102" s="73">
        <f t="shared" si="126"/>
        <v>-215554.81999999995</v>
      </c>
      <c r="AY102" s="73">
        <f t="shared" si="126"/>
        <v>-110575.85000000003</v>
      </c>
      <c r="AZ102" s="73">
        <f t="shared" si="126"/>
        <v>-253900.39999999997</v>
      </c>
      <c r="BA102" s="73">
        <f t="shared" si="126"/>
        <v>791261.87999999989</v>
      </c>
      <c r="BB102" s="73">
        <f t="shared" si="126"/>
        <v>-1385777</v>
      </c>
      <c r="BC102" s="73">
        <f t="shared" si="126"/>
        <v>859403.39000000013</v>
      </c>
      <c r="BD102" s="118"/>
      <c r="BE102" s="71">
        <f>IF(ISERROR(GETPIVOTDATA("VALUE",'CSS WK pvt'!$J$2,"DT_FILE",BE$8,"COMMODITY",BE$6,"TRIM_CAT",TRIM(B102),"TRIM_LINE",A100))=TRUE,0,GETPIVOTDATA("VALUE",'CSS WK pvt'!$J$2,"DT_FILE",BE$8,"COMMODITY",BE$6,"TRIM_CAT",TRIM(B102),"TRIM_LINE",A100))</f>
        <v>811418</v>
      </c>
    </row>
    <row r="103" spans="1:57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287">
        <v>7325644.3099999996</v>
      </c>
      <c r="AB103" s="115">
        <v>3729143</v>
      </c>
      <c r="AC103" s="236">
        <f t="shared" si="125"/>
        <v>-0.14651433764637223</v>
      </c>
      <c r="AD103" s="237">
        <f t="shared" si="125"/>
        <v>-0.33056608027057005</v>
      </c>
      <c r="AE103" s="238">
        <f t="shared" si="125"/>
        <v>-1.7099854212789523E-2</v>
      </c>
      <c r="AF103" s="238">
        <f t="shared" si="125"/>
        <v>0.20205165530962846</v>
      </c>
      <c r="AG103" s="238">
        <f t="shared" si="125"/>
        <v>-1.0312517268837402E-3</v>
      </c>
      <c r="AH103" s="238">
        <f t="shared" si="125"/>
        <v>2.4633383870232055E-2</v>
      </c>
      <c r="AI103" s="238">
        <f t="shared" si="125"/>
        <v>0.24427517893537984</v>
      </c>
      <c r="AJ103" s="238">
        <f t="shared" si="125"/>
        <v>1.7543225659876517E-2</v>
      </c>
      <c r="AK103" s="238">
        <f t="shared" si="125"/>
        <v>5.0638985490102706E-2</v>
      </c>
      <c r="AL103" s="238">
        <f t="shared" si="125"/>
        <v>-0.16805814663730606</v>
      </c>
      <c r="AM103" s="238">
        <f t="shared" si="125"/>
        <v>-0.20242758597113972</v>
      </c>
      <c r="AN103" s="238">
        <f t="shared" si="125"/>
        <v>0.15040709885340378</v>
      </c>
      <c r="AO103" s="238">
        <f t="shared" si="125"/>
        <v>0.56658289788671923</v>
      </c>
      <c r="AP103" s="206"/>
      <c r="AQ103" s="38">
        <f t="shared" si="126"/>
        <v>-802742.66000000015</v>
      </c>
      <c r="AR103" s="72">
        <f t="shared" si="126"/>
        <v>-1546358.2799999998</v>
      </c>
      <c r="AS103" s="73">
        <f t="shared" si="126"/>
        <v>-56110.739999999758</v>
      </c>
      <c r="AT103" s="73">
        <f t="shared" si="126"/>
        <v>366997.30000000005</v>
      </c>
      <c r="AU103" s="73">
        <f t="shared" si="126"/>
        <v>-1357.0799999998417</v>
      </c>
      <c r="AV103" s="73">
        <f t="shared" si="126"/>
        <v>26970.840000000084</v>
      </c>
      <c r="AW103" s="73">
        <f t="shared" si="126"/>
        <v>235901.46000000008</v>
      </c>
      <c r="AX103" s="73">
        <f t="shared" si="126"/>
        <v>19020.290000000037</v>
      </c>
      <c r="AY103" s="73">
        <f t="shared" si="126"/>
        <v>60672.39000000013</v>
      </c>
      <c r="AZ103" s="73">
        <f t="shared" si="126"/>
        <v>-444858.27</v>
      </c>
      <c r="BA103" s="73">
        <f t="shared" si="126"/>
        <v>-956453.19</v>
      </c>
      <c r="BB103" s="73">
        <f t="shared" si="126"/>
        <v>676183.59999999963</v>
      </c>
      <c r="BC103" s="73">
        <f t="shared" si="126"/>
        <v>2649451.0999999996</v>
      </c>
      <c r="BD103" s="118"/>
      <c r="BE103" s="71">
        <f>IF(ISERROR(GETPIVOTDATA("VALUE",'CSS WK pvt'!$J$2,"DT_FILE",BE$8,"COMMODITY",BE$6,"TRIM_CAT",TRIM(B103),"TRIM_LINE",A100))=TRUE,0,GETPIVOTDATA("VALUE",'CSS WK pvt'!$J$2,"DT_FILE",BE$8,"COMMODITY",BE$6,"TRIM_CAT",TRIM(B103),"TRIM_LINE",A100))</f>
        <v>3729143</v>
      </c>
    </row>
    <row r="104" spans="1:57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287">
        <v>9117029.9100000001</v>
      </c>
      <c r="AB104" s="115">
        <v>4994135</v>
      </c>
      <c r="AC104" s="236">
        <f t="shared" si="125"/>
        <v>-0.15141164849209235</v>
      </c>
      <c r="AD104" s="237">
        <f t="shared" si="125"/>
        <v>-0.36079653971779263</v>
      </c>
      <c r="AE104" s="238">
        <f t="shared" si="125"/>
        <v>-0.11996707086473582</v>
      </c>
      <c r="AF104" s="238">
        <f t="shared" si="125"/>
        <v>3.1161145705296218E-2</v>
      </c>
      <c r="AG104" s="238">
        <f t="shared" si="125"/>
        <v>-7.4831492343575584E-2</v>
      </c>
      <c r="AH104" s="238">
        <f t="shared" si="125"/>
        <v>-9.1909374894656892E-2</v>
      </c>
      <c r="AI104" s="238">
        <f t="shared" si="125"/>
        <v>6.4514839500088628E-2</v>
      </c>
      <c r="AJ104" s="238">
        <f t="shared" si="125"/>
        <v>-0.11613225516885653</v>
      </c>
      <c r="AK104" s="238">
        <f t="shared" si="125"/>
        <v>-2.062860108541174E-2</v>
      </c>
      <c r="AL104" s="238">
        <f t="shared" si="125"/>
        <v>-0.19390547129078356</v>
      </c>
      <c r="AM104" s="238">
        <f t="shared" si="125"/>
        <v>-0.1728029196298502</v>
      </c>
      <c r="AN104" s="238">
        <f t="shared" si="125"/>
        <v>0.15085332884832794</v>
      </c>
      <c r="AO104" s="238">
        <f t="shared" si="125"/>
        <v>0.48176863017913613</v>
      </c>
      <c r="AP104" s="206"/>
      <c r="AQ104" s="38">
        <f t="shared" si="126"/>
        <v>-1097830.2800000003</v>
      </c>
      <c r="AR104" s="72">
        <f t="shared" si="126"/>
        <v>-2409836.7400000002</v>
      </c>
      <c r="AS104" s="73">
        <f t="shared" si="126"/>
        <v>-645028.11000000034</v>
      </c>
      <c r="AT104" s="73">
        <f t="shared" si="126"/>
        <v>103196.36000000034</v>
      </c>
      <c r="AU104" s="73">
        <f t="shared" si="126"/>
        <v>-196035.2799999998</v>
      </c>
      <c r="AV104" s="73">
        <f t="shared" si="126"/>
        <v>-215747.04000000004</v>
      </c>
      <c r="AW104" s="73">
        <f t="shared" si="126"/>
        <v>128269.56000000006</v>
      </c>
      <c r="AX104" s="73">
        <f t="shared" si="126"/>
        <v>-282775.74000000022</v>
      </c>
      <c r="AY104" s="73">
        <f t="shared" si="126"/>
        <v>-48724.14000000013</v>
      </c>
      <c r="AZ104" s="73">
        <f t="shared" si="126"/>
        <v>-820802.75</v>
      </c>
      <c r="BA104" s="73">
        <f t="shared" si="126"/>
        <v>-1098720.8200000003</v>
      </c>
      <c r="BB104" s="73">
        <f t="shared" si="126"/>
        <v>885202.44000000041</v>
      </c>
      <c r="BC104" s="73">
        <f t="shared" si="126"/>
        <v>2964227.29</v>
      </c>
      <c r="BD104" s="118"/>
      <c r="BE104" s="71">
        <f>IF(ISERROR(GETPIVOTDATA("VALUE",'CSS WK pvt'!$J$2,"DT_FILE",BE$8,"COMMODITY",BE$6,"TRIM_CAT",TRIM(B104),"TRIM_LINE",A100))=TRUE,0,GETPIVOTDATA("VALUE",'CSS WK pvt'!$J$2,"DT_FILE",BE$8,"COMMODITY",BE$6,"TRIM_CAT",TRIM(B104),"TRIM_LINE",A100))</f>
        <v>4994135</v>
      </c>
    </row>
    <row r="105" spans="1:57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287">
        <v>6611908.4299999997</v>
      </c>
      <c r="AB105" s="115">
        <v>3927076</v>
      </c>
      <c r="AC105" s="236">
        <f t="shared" si="125"/>
        <v>-6.7600892384202985E-2</v>
      </c>
      <c r="AD105" s="237">
        <f t="shared" si="125"/>
        <v>-0.25784730057200145</v>
      </c>
      <c r="AE105" s="238">
        <f t="shared" si="125"/>
        <v>0.13216199119453106</v>
      </c>
      <c r="AF105" s="238">
        <f t="shared" si="125"/>
        <v>5.9894932996092505E-2</v>
      </c>
      <c r="AG105" s="238">
        <f t="shared" si="125"/>
        <v>0.18660655655246841</v>
      </c>
      <c r="AH105" s="238">
        <f t="shared" si="125"/>
        <v>-2.6069168657340509E-2</v>
      </c>
      <c r="AI105" s="238">
        <f t="shared" si="125"/>
        <v>0.50476719273520454</v>
      </c>
      <c r="AJ105" s="238">
        <f t="shared" si="125"/>
        <v>-7.6697765776341173E-2</v>
      </c>
      <c r="AK105" s="238">
        <f t="shared" si="125"/>
        <v>0.34626685018494396</v>
      </c>
      <c r="AL105" s="238">
        <f t="shared" si="125"/>
        <v>-0.23550193265704175</v>
      </c>
      <c r="AM105" s="238">
        <f t="shared" si="125"/>
        <v>7.0285035929550016E-2</v>
      </c>
      <c r="AN105" s="238">
        <f t="shared" si="125"/>
        <v>-1.0105993116361935E-3</v>
      </c>
      <c r="AO105" s="238">
        <f t="shared" si="125"/>
        <v>0.4087640729266323</v>
      </c>
      <c r="AP105" s="206"/>
      <c r="AQ105" s="38">
        <f t="shared" si="126"/>
        <v>-340282.12999999989</v>
      </c>
      <c r="AR105" s="72">
        <f t="shared" si="126"/>
        <v>-1144556</v>
      </c>
      <c r="AS105" s="73">
        <f t="shared" si="126"/>
        <v>575045.8900000006</v>
      </c>
      <c r="AT105" s="73">
        <f t="shared" si="126"/>
        <v>170014.68000000017</v>
      </c>
      <c r="AU105" s="73">
        <f t="shared" si="126"/>
        <v>438103.7200000002</v>
      </c>
      <c r="AV105" s="73">
        <f t="shared" si="126"/>
        <v>-71466.020000000019</v>
      </c>
      <c r="AW105" s="73">
        <f t="shared" si="126"/>
        <v>925120.28</v>
      </c>
      <c r="AX105" s="73">
        <f t="shared" si="126"/>
        <v>-217966</v>
      </c>
      <c r="AY105" s="73">
        <f t="shared" si="126"/>
        <v>687169.04</v>
      </c>
      <c r="AZ105" s="73">
        <f t="shared" si="126"/>
        <v>-895641.30000000028</v>
      </c>
      <c r="BA105" s="73">
        <f t="shared" si="126"/>
        <v>347473.97000000067</v>
      </c>
      <c r="BB105" s="73">
        <f t="shared" si="126"/>
        <v>-5314</v>
      </c>
      <c r="BC105" s="73">
        <f t="shared" si="126"/>
        <v>1918497.6899999995</v>
      </c>
      <c r="BD105" s="118"/>
      <c r="BE105" s="71">
        <f>IF(ISERROR(GETPIVOTDATA("VALUE",'CSS WK pvt'!$J$2,"DT_FILE",BE$8,"COMMODITY",BE$6,"TRIM_CAT",TRIM(B105),"TRIM_LINE",A100))=TRUE,0,GETPIVOTDATA("VALUE",'CSS WK pvt'!$J$2,"DT_FILE",BE$8,"COMMODITY",BE$6,"TRIM_CAT",TRIM(B105),"TRIM_LINE",A100))</f>
        <v>3927076</v>
      </c>
    </row>
    <row r="106" spans="1:57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E106" si="127">SUM(D101:D105)</f>
        <v>50537445.719999999</v>
      </c>
      <c r="E106" s="152">
        <f t="shared" si="127"/>
        <v>38365376.43</v>
      </c>
      <c r="F106" s="153">
        <f t="shared" si="127"/>
        <v>25918351.66</v>
      </c>
      <c r="G106" s="152">
        <f t="shared" si="127"/>
        <v>20225632.300000001</v>
      </c>
      <c r="H106" s="152">
        <f t="shared" si="127"/>
        <v>17505465</v>
      </c>
      <c r="I106" s="152">
        <f t="shared" si="127"/>
        <v>15334169.84</v>
      </c>
      <c r="J106" s="152">
        <f t="shared" si="127"/>
        <v>18205038.340000004</v>
      </c>
      <c r="K106" s="152">
        <f t="shared" si="127"/>
        <v>18351280.670000002</v>
      </c>
      <c r="L106" s="152">
        <f t="shared" si="127"/>
        <v>33804099.280000001</v>
      </c>
      <c r="M106" s="152">
        <f t="shared" si="127"/>
        <v>49684576.549999997</v>
      </c>
      <c r="N106" s="154">
        <f t="shared" si="127"/>
        <v>50041630.449999996</v>
      </c>
      <c r="O106" s="151">
        <f t="shared" si="127"/>
        <v>49410083.630000003</v>
      </c>
      <c r="P106" s="152">
        <f t="shared" si="127"/>
        <v>38633854.82</v>
      </c>
      <c r="Q106" s="152">
        <f t="shared" si="127"/>
        <v>38259133.089999996</v>
      </c>
      <c r="R106" s="152">
        <f t="shared" si="127"/>
        <v>28268641.289999999</v>
      </c>
      <c r="S106" s="152">
        <f t="shared" si="127"/>
        <v>19781423.919999998</v>
      </c>
      <c r="T106" s="152">
        <f t="shared" si="127"/>
        <v>16501258.760000002</v>
      </c>
      <c r="U106" s="152">
        <f t="shared" si="127"/>
        <v>16202674.5</v>
      </c>
      <c r="V106" s="152">
        <f t="shared" si="127"/>
        <v>16493925</v>
      </c>
      <c r="W106" s="152">
        <f t="shared" si="127"/>
        <v>18695791.449999999</v>
      </c>
      <c r="X106" s="152">
        <f t="shared" si="127"/>
        <v>28520810.289999999</v>
      </c>
      <c r="Y106" s="152">
        <f t="shared" si="127"/>
        <v>45978551.399999999</v>
      </c>
      <c r="Z106" s="152">
        <f t="shared" si="127"/>
        <v>53900358</v>
      </c>
      <c r="AA106" s="152">
        <f t="shared" si="127"/>
        <v>69544954.360000014</v>
      </c>
      <c r="AB106" s="154">
        <v>38718807</v>
      </c>
      <c r="AC106" s="240">
        <f t="shared" si="125"/>
        <v>-0.1070666982606089</v>
      </c>
      <c r="AD106" s="241">
        <f t="shared" si="125"/>
        <v>-0.23554001850333323</v>
      </c>
      <c r="AE106" s="242">
        <f t="shared" si="125"/>
        <v>-2.7692505557413497E-3</v>
      </c>
      <c r="AF106" s="242">
        <f t="shared" si="125"/>
        <v>9.0680520923219807E-2</v>
      </c>
      <c r="AG106" s="242">
        <f t="shared" si="125"/>
        <v>-2.1962644895902841E-2</v>
      </c>
      <c r="AH106" s="242">
        <f t="shared" si="125"/>
        <v>-5.7365299350802638E-2</v>
      </c>
      <c r="AI106" s="242">
        <f t="shared" si="125"/>
        <v>5.6638518358813235E-2</v>
      </c>
      <c r="AJ106" s="242">
        <f t="shared" si="125"/>
        <v>-9.3991196724939344E-2</v>
      </c>
      <c r="AK106" s="242">
        <f t="shared" si="125"/>
        <v>1.877311922776E-2</v>
      </c>
      <c r="AL106" s="242">
        <f t="shared" si="125"/>
        <v>-0.1562913700565845</v>
      </c>
      <c r="AM106" s="242">
        <f t="shared" si="125"/>
        <v>-7.4591058379464018E-2</v>
      </c>
      <c r="AN106" s="242">
        <f t="shared" si="125"/>
        <v>7.7110348230070611E-2</v>
      </c>
      <c r="AO106" s="242">
        <f t="shared" si="125"/>
        <v>0.40750529549346587</v>
      </c>
      <c r="AP106" s="251"/>
      <c r="AQ106" s="153">
        <f t="shared" si="119"/>
        <v>-5924490.1100000013</v>
      </c>
      <c r="AR106" s="155">
        <f t="shared" si="119"/>
        <v>-11903590.899999997</v>
      </c>
      <c r="AS106" s="156">
        <f t="shared" si="119"/>
        <v>-106243.33999999834</v>
      </c>
      <c r="AT106" s="156">
        <f t="shared" si="119"/>
        <v>2350289.6300000004</v>
      </c>
      <c r="AU106" s="156">
        <f t="shared" ref="AU106:AV106" si="128">SUM(AU101:AU105)</f>
        <v>-444208.38</v>
      </c>
      <c r="AV106" s="156">
        <f t="shared" si="128"/>
        <v>-1004206.2399999998</v>
      </c>
      <c r="AW106" s="156">
        <f t="shared" ref="AW106:AX106" si="129">SUM(AW101:AW105)</f>
        <v>868504.66000000015</v>
      </c>
      <c r="AX106" s="156">
        <f t="shared" si="129"/>
        <v>-1711113.3400000003</v>
      </c>
      <c r="AY106" s="156">
        <f t="shared" ref="AY106:AZ106" si="130">SUM(AY101:AY105)</f>
        <v>344510.77999999985</v>
      </c>
      <c r="AZ106" s="156">
        <f t="shared" si="130"/>
        <v>-5283288.99</v>
      </c>
      <c r="BA106" s="156">
        <f t="shared" ref="BA106:BB106" si="131">SUM(BA101:BA105)</f>
        <v>-3706025.1500000018</v>
      </c>
      <c r="BB106" s="156">
        <f t="shared" si="131"/>
        <v>3858727.5500000017</v>
      </c>
      <c r="BC106" s="156">
        <f t="shared" ref="BC106" si="132">SUM(BC101:BC105)</f>
        <v>20134870.730000004</v>
      </c>
      <c r="BD106" s="157"/>
      <c r="BE106" s="48">
        <f t="shared" si="127"/>
        <v>38718807</v>
      </c>
    </row>
    <row r="107" spans="1:57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101"/>
      <c r="AC107" s="244"/>
      <c r="AD107" s="245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7"/>
      <c r="AQ107" s="102"/>
      <c r="AR107" s="103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5"/>
      <c r="BE107" s="102"/>
    </row>
    <row r="108" spans="1:57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289">
        <v>245426</v>
      </c>
      <c r="AB108" s="122">
        <v>157787</v>
      </c>
      <c r="AC108" s="236">
        <f t="shared" ref="AC108:AO113" si="133">IF(ISERROR((O108-C108)/C108)=TRUE,0,(O108-C108)/C108)</f>
        <v>0.12936424799403881</v>
      </c>
      <c r="AD108" s="237">
        <f t="shared" si="133"/>
        <v>6.1878847161949642E-2</v>
      </c>
      <c r="AE108" s="238">
        <f t="shared" si="133"/>
        <v>2.4923565970883785E-2</v>
      </c>
      <c r="AF108" s="238">
        <f t="shared" si="133"/>
        <v>0.18215491756347787</v>
      </c>
      <c r="AG108" s="238">
        <f t="shared" si="133"/>
        <v>4.4227027970412655E-2</v>
      </c>
      <c r="AH108" s="238">
        <f t="shared" si="133"/>
        <v>4.7876435576274697E-2</v>
      </c>
      <c r="AI108" s="238">
        <f t="shared" si="133"/>
        <v>6.2712952984335366E-2</v>
      </c>
      <c r="AJ108" s="238">
        <f t="shared" si="133"/>
        <v>-1.4982895460362723E-2</v>
      </c>
      <c r="AK108" s="238">
        <f t="shared" si="133"/>
        <v>5.2784901797430998E-2</v>
      </c>
      <c r="AL108" s="238">
        <f t="shared" si="133"/>
        <v>-2.5087013295922875E-2</v>
      </c>
      <c r="AM108" s="238">
        <f t="shared" si="133"/>
        <v>-5.7783192154000025E-2</v>
      </c>
      <c r="AN108" s="238">
        <f t="shared" si="133"/>
        <v>4.0754809836519388E-3</v>
      </c>
      <c r="AO108" s="238">
        <f t="shared" si="133"/>
        <v>0.17341123372028533</v>
      </c>
      <c r="AP108" s="206"/>
      <c r="AQ108" s="37">
        <f t="shared" ref="AQ108:BC112" si="134">O108-C108</f>
        <v>23958</v>
      </c>
      <c r="AR108" s="72">
        <f t="shared" si="134"/>
        <v>11450</v>
      </c>
      <c r="AS108" s="73">
        <f t="shared" si="134"/>
        <v>4720</v>
      </c>
      <c r="AT108" s="73">
        <f t="shared" si="134"/>
        <v>31178</v>
      </c>
      <c r="AU108" s="73">
        <f t="shared" si="134"/>
        <v>8616</v>
      </c>
      <c r="AV108" s="73">
        <f t="shared" si="134"/>
        <v>9017</v>
      </c>
      <c r="AW108" s="73">
        <f t="shared" si="134"/>
        <v>11522</v>
      </c>
      <c r="AX108" s="73">
        <f t="shared" si="134"/>
        <v>-3079</v>
      </c>
      <c r="AY108" s="73">
        <f t="shared" si="134"/>
        <v>9694</v>
      </c>
      <c r="AZ108" s="73">
        <f t="shared" si="134"/>
        <v>-5168</v>
      </c>
      <c r="BA108" s="73">
        <f t="shared" si="134"/>
        <v>-12190</v>
      </c>
      <c r="BB108" s="73">
        <f t="shared" si="134"/>
        <v>795</v>
      </c>
      <c r="BC108" s="73">
        <f t="shared" si="134"/>
        <v>36270</v>
      </c>
      <c r="BD108" s="123"/>
      <c r="BE108" s="71">
        <f>IF(ISERROR(GETPIVOTDATA("VALUE",'CSS WK pvt'!$J$2,"DT_FILE",BE$8,"COMMODITY",BE$6,"TRIM_CAT",TRIM(B108),"TRIM_LINE",A107))=TRUE,0,GETPIVOTDATA("VALUE",'CSS WK pvt'!$J$2,"DT_FILE",BE$8,"COMMODITY",BE$6,"TRIM_CAT",TRIM(B108),"TRIM_LINE",A107))</f>
        <v>157787</v>
      </c>
    </row>
    <row r="109" spans="1:57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289">
        <v>24214</v>
      </c>
      <c r="AB109" s="122">
        <v>13049</v>
      </c>
      <c r="AC109" s="236">
        <f t="shared" si="133"/>
        <v>0.47586594973114921</v>
      </c>
      <c r="AD109" s="237">
        <f t="shared" si="133"/>
        <v>-7.6196838120685811E-2</v>
      </c>
      <c r="AE109" s="238">
        <f t="shared" si="133"/>
        <v>0.2059257697174188</v>
      </c>
      <c r="AF109" s="238">
        <f t="shared" si="133"/>
        <v>-0.20517017080028538</v>
      </c>
      <c r="AG109" s="238">
        <f t="shared" si="133"/>
        <v>-8.0470205954030677E-2</v>
      </c>
      <c r="AH109" s="238">
        <f t="shared" si="133"/>
        <v>-4.5014629754670269E-3</v>
      </c>
      <c r="AI109" s="238">
        <f t="shared" si="133"/>
        <v>0.11483525863540658</v>
      </c>
      <c r="AJ109" s="238">
        <f t="shared" si="133"/>
        <v>-0.10573133056354533</v>
      </c>
      <c r="AK109" s="238">
        <f t="shared" si="133"/>
        <v>-5.2690516885719338E-2</v>
      </c>
      <c r="AL109" s="238">
        <f t="shared" si="133"/>
        <v>-0.1419874000741172</v>
      </c>
      <c r="AM109" s="238">
        <f t="shared" si="133"/>
        <v>9.4763893350465783E-2</v>
      </c>
      <c r="AN109" s="238">
        <f t="shared" si="133"/>
        <v>-0.40833236759763586</v>
      </c>
      <c r="AO109" s="238">
        <f t="shared" si="133"/>
        <v>2.5799618724846429E-2</v>
      </c>
      <c r="AP109" s="206"/>
      <c r="AQ109" s="37">
        <f t="shared" si="134"/>
        <v>7611</v>
      </c>
      <c r="AR109" s="72">
        <f t="shared" si="134"/>
        <v>-1711</v>
      </c>
      <c r="AS109" s="73">
        <f t="shared" si="134"/>
        <v>3906</v>
      </c>
      <c r="AT109" s="73">
        <f t="shared" si="134"/>
        <v>-4889</v>
      </c>
      <c r="AU109" s="73">
        <f t="shared" si="134"/>
        <v>-1684</v>
      </c>
      <c r="AV109" s="73">
        <f t="shared" si="134"/>
        <v>-80</v>
      </c>
      <c r="AW109" s="73">
        <f t="shared" si="134"/>
        <v>2018</v>
      </c>
      <c r="AX109" s="73">
        <f t="shared" si="134"/>
        <v>-1985</v>
      </c>
      <c r="AY109" s="73">
        <f t="shared" si="134"/>
        <v>-894</v>
      </c>
      <c r="AZ109" s="73">
        <f t="shared" si="134"/>
        <v>-2682</v>
      </c>
      <c r="BA109" s="73">
        <f t="shared" si="134"/>
        <v>2065</v>
      </c>
      <c r="BB109" s="73">
        <f t="shared" si="134"/>
        <v>-14094</v>
      </c>
      <c r="BC109" s="73">
        <f t="shared" si="134"/>
        <v>609</v>
      </c>
      <c r="BD109" s="123"/>
      <c r="BE109" s="71">
        <f>IF(ISERROR(GETPIVOTDATA("VALUE",'CSS WK pvt'!$J$2,"DT_FILE",BE$8,"COMMODITY",BE$6,"TRIM_CAT",TRIM(B109),"TRIM_LINE",A107))=TRUE,0,GETPIVOTDATA("VALUE",'CSS WK pvt'!$J$2,"DT_FILE",BE$8,"COMMODITY",BE$6,"TRIM_CAT",TRIM(B109),"TRIM_LINE",A107))</f>
        <v>13049</v>
      </c>
    </row>
    <row r="110" spans="1:57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289">
        <v>21648</v>
      </c>
      <c r="AB110" s="122">
        <v>13460</v>
      </c>
      <c r="AC110" s="236">
        <f t="shared" si="133"/>
        <v>9.332853803272792E-2</v>
      </c>
      <c r="AD110" s="237">
        <f t="shared" si="133"/>
        <v>-7.1010910844535535E-2</v>
      </c>
      <c r="AE110" s="238">
        <f t="shared" si="133"/>
        <v>-4.146111634610055E-2</v>
      </c>
      <c r="AF110" s="238">
        <f t="shared" si="133"/>
        <v>0.13975035387980955</v>
      </c>
      <c r="AG110" s="238">
        <f t="shared" si="133"/>
        <v>4.8705372419299647E-2</v>
      </c>
      <c r="AH110" s="238">
        <f t="shared" si="133"/>
        <v>3.8916312708070257E-2</v>
      </c>
      <c r="AI110" s="238">
        <f t="shared" si="133"/>
        <v>0.14955134596211367</v>
      </c>
      <c r="AJ110" s="238">
        <f t="shared" si="133"/>
        <v>-2.6895778856929398E-2</v>
      </c>
      <c r="AK110" s="238">
        <f t="shared" si="133"/>
        <v>5.3522906793048976E-2</v>
      </c>
      <c r="AL110" s="238">
        <f t="shared" si="133"/>
        <v>-2.8262539787070575E-2</v>
      </c>
      <c r="AM110" s="238">
        <f t="shared" si="133"/>
        <v>-0.13641702782615739</v>
      </c>
      <c r="AN110" s="238">
        <f t="shared" si="133"/>
        <v>-8.3342718774636788E-3</v>
      </c>
      <c r="AO110" s="238">
        <f t="shared" si="133"/>
        <v>0.18684210526315789</v>
      </c>
      <c r="AP110" s="206"/>
      <c r="AQ110" s="37">
        <f t="shared" si="134"/>
        <v>1557</v>
      </c>
      <c r="AR110" s="72">
        <f t="shared" si="134"/>
        <v>-1178</v>
      </c>
      <c r="AS110" s="73">
        <f t="shared" si="134"/>
        <v>-748</v>
      </c>
      <c r="AT110" s="73">
        <f t="shared" si="134"/>
        <v>2172</v>
      </c>
      <c r="AU110" s="73">
        <f t="shared" si="134"/>
        <v>854</v>
      </c>
      <c r="AV110" s="73">
        <f t="shared" si="134"/>
        <v>678</v>
      </c>
      <c r="AW110" s="73">
        <f t="shared" si="134"/>
        <v>2400</v>
      </c>
      <c r="AX110" s="73">
        <f t="shared" si="134"/>
        <v>-504</v>
      </c>
      <c r="AY110" s="73">
        <f t="shared" si="134"/>
        <v>847</v>
      </c>
      <c r="AZ110" s="73">
        <f t="shared" si="134"/>
        <v>-515</v>
      </c>
      <c r="BA110" s="73">
        <f t="shared" si="134"/>
        <v>-3368</v>
      </c>
      <c r="BB110" s="73">
        <f t="shared" si="134"/>
        <v>-148</v>
      </c>
      <c r="BC110" s="73">
        <f t="shared" si="134"/>
        <v>3408</v>
      </c>
      <c r="BD110" s="123"/>
      <c r="BE110" s="71">
        <f>IF(ISERROR(GETPIVOTDATA("VALUE",'CSS WK pvt'!$J$2,"DT_FILE",BE$8,"COMMODITY",BE$6,"TRIM_CAT",TRIM(B110),"TRIM_LINE",A107))=TRUE,0,GETPIVOTDATA("VALUE",'CSS WK pvt'!$J$2,"DT_FILE",BE$8,"COMMODITY",BE$6,"TRIM_CAT",TRIM(B110),"TRIM_LINE",A107))</f>
        <v>13460</v>
      </c>
    </row>
    <row r="111" spans="1:57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289">
        <v>6216</v>
      </c>
      <c r="AB111" s="122">
        <v>3949</v>
      </c>
      <c r="AC111" s="236">
        <f t="shared" si="133"/>
        <v>5.8364239703298848E-2</v>
      </c>
      <c r="AD111" s="237">
        <f t="shared" si="133"/>
        <v>-0.14847942754919499</v>
      </c>
      <c r="AE111" s="238">
        <f t="shared" si="133"/>
        <v>-5.4974286220961163E-2</v>
      </c>
      <c r="AF111" s="238">
        <f t="shared" si="133"/>
        <v>8.7552742616033755E-2</v>
      </c>
      <c r="AG111" s="238">
        <f t="shared" si="133"/>
        <v>-2.5985825913138288E-2</v>
      </c>
      <c r="AH111" s="238">
        <f t="shared" si="133"/>
        <v>1.1583011583011582E-2</v>
      </c>
      <c r="AI111" s="238">
        <f t="shared" si="133"/>
        <v>0.17331384422635207</v>
      </c>
      <c r="AJ111" s="238">
        <f t="shared" si="133"/>
        <v>-0.13166092802098706</v>
      </c>
      <c r="AK111" s="238">
        <f t="shared" si="133"/>
        <v>2.5469458234405353E-2</v>
      </c>
      <c r="AL111" s="238">
        <f t="shared" si="133"/>
        <v>-0.16716575656156421</v>
      </c>
      <c r="AM111" s="238">
        <f t="shared" si="133"/>
        <v>-0.14205786026200873</v>
      </c>
      <c r="AN111" s="238">
        <f t="shared" si="133"/>
        <v>3.1061929722384002E-2</v>
      </c>
      <c r="AO111" s="238">
        <f t="shared" si="133"/>
        <v>0.14644042788638878</v>
      </c>
      <c r="AP111" s="206"/>
      <c r="AQ111" s="37">
        <f t="shared" si="134"/>
        <v>299</v>
      </c>
      <c r="AR111" s="72">
        <f t="shared" si="134"/>
        <v>-747</v>
      </c>
      <c r="AS111" s="73">
        <f t="shared" si="134"/>
        <v>-310</v>
      </c>
      <c r="AT111" s="73">
        <f t="shared" si="134"/>
        <v>415</v>
      </c>
      <c r="AU111" s="73">
        <f t="shared" si="134"/>
        <v>-143</v>
      </c>
      <c r="AV111" s="73">
        <f t="shared" si="134"/>
        <v>63</v>
      </c>
      <c r="AW111" s="73">
        <f t="shared" si="134"/>
        <v>830</v>
      </c>
      <c r="AX111" s="73">
        <f t="shared" si="134"/>
        <v>-803</v>
      </c>
      <c r="AY111" s="73">
        <f t="shared" si="134"/>
        <v>118</v>
      </c>
      <c r="AZ111" s="73">
        <f t="shared" si="134"/>
        <v>-949</v>
      </c>
      <c r="BA111" s="73">
        <f t="shared" si="134"/>
        <v>-1041</v>
      </c>
      <c r="BB111" s="73">
        <f t="shared" si="134"/>
        <v>160</v>
      </c>
      <c r="BC111" s="73">
        <f t="shared" si="134"/>
        <v>794</v>
      </c>
      <c r="BD111" s="123"/>
      <c r="BE111" s="71">
        <f>IF(ISERROR(GETPIVOTDATA("VALUE",'CSS WK pvt'!$J$2,"DT_FILE",BE$8,"COMMODITY",BE$6,"TRIM_CAT",TRIM(B111),"TRIM_LINE",A107))=TRUE,0,GETPIVOTDATA("VALUE",'CSS WK pvt'!$J$2,"DT_FILE",BE$8,"COMMODITY",BE$6,"TRIM_CAT",TRIM(B111),"TRIM_LINE",A107))</f>
        <v>3949</v>
      </c>
    </row>
    <row r="112" spans="1:57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289">
        <v>1019</v>
      </c>
      <c r="AB112" s="122">
        <v>610</v>
      </c>
      <c r="AC112" s="236">
        <f t="shared" si="133"/>
        <v>7.3324905183312264E-2</v>
      </c>
      <c r="AD112" s="237">
        <f t="shared" si="133"/>
        <v>-0.18976279650436953</v>
      </c>
      <c r="AE112" s="238">
        <f t="shared" si="133"/>
        <v>-2.6229508196721311E-2</v>
      </c>
      <c r="AF112" s="238">
        <f t="shared" si="133"/>
        <v>-8.606060606060606E-2</v>
      </c>
      <c r="AG112" s="238">
        <f t="shared" si="133"/>
        <v>3.5046728971962616E-3</v>
      </c>
      <c r="AH112" s="238">
        <f t="shared" si="133"/>
        <v>-6.0674157303370786E-2</v>
      </c>
      <c r="AI112" s="238">
        <f t="shared" si="133"/>
        <v>0.20103761348897536</v>
      </c>
      <c r="AJ112" s="238">
        <f t="shared" si="133"/>
        <v>-0.15296566077003121</v>
      </c>
      <c r="AK112" s="238">
        <f t="shared" si="133"/>
        <v>0.12844036697247707</v>
      </c>
      <c r="AL112" s="238">
        <f t="shared" si="133"/>
        <v>-0.23379383634431455</v>
      </c>
      <c r="AM112" s="238">
        <f t="shared" si="133"/>
        <v>-6.5686274509803924E-2</v>
      </c>
      <c r="AN112" s="238">
        <f t="shared" si="133"/>
        <v>0.12424607961399277</v>
      </c>
      <c r="AO112" s="238">
        <f t="shared" si="133"/>
        <v>0.20023557126030625</v>
      </c>
      <c r="AP112" s="206"/>
      <c r="AQ112" s="37">
        <f t="shared" si="134"/>
        <v>58</v>
      </c>
      <c r="AR112" s="72">
        <f t="shared" si="134"/>
        <v>-152</v>
      </c>
      <c r="AS112" s="73">
        <f t="shared" si="134"/>
        <v>-24</v>
      </c>
      <c r="AT112" s="73">
        <f t="shared" si="134"/>
        <v>-71</v>
      </c>
      <c r="AU112" s="73">
        <f t="shared" si="134"/>
        <v>3</v>
      </c>
      <c r="AV112" s="73">
        <f t="shared" si="134"/>
        <v>-54</v>
      </c>
      <c r="AW112" s="73">
        <f t="shared" si="134"/>
        <v>155</v>
      </c>
      <c r="AX112" s="73">
        <f t="shared" si="134"/>
        <v>-147</v>
      </c>
      <c r="AY112" s="73">
        <f t="shared" si="134"/>
        <v>84</v>
      </c>
      <c r="AZ112" s="73">
        <f t="shared" si="134"/>
        <v>-220</v>
      </c>
      <c r="BA112" s="73">
        <f t="shared" si="134"/>
        <v>-67</v>
      </c>
      <c r="BB112" s="73">
        <f t="shared" si="134"/>
        <v>103</v>
      </c>
      <c r="BC112" s="73">
        <f t="shared" si="134"/>
        <v>170</v>
      </c>
      <c r="BD112" s="123"/>
      <c r="BE112" s="71">
        <f>IF(ISERROR(GETPIVOTDATA("VALUE",'CSS WK pvt'!$J$2,"DT_FILE",BE$8,"COMMODITY",BE$6,"TRIM_CAT",TRIM(B112),"TRIM_LINE",A107))=TRUE,0,GETPIVOTDATA("VALUE",'CSS WK pvt'!$J$2,"DT_FILE",BE$8,"COMMODITY",BE$6,"TRIM_CAT",TRIM(B112),"TRIM_LINE",A107))</f>
        <v>610</v>
      </c>
    </row>
    <row r="113" spans="1:57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E113" si="135">SUM(D108:D112)</f>
        <v>229915</v>
      </c>
      <c r="E113" s="77">
        <f t="shared" si="135"/>
        <v>232942</v>
      </c>
      <c r="F113" s="79">
        <f t="shared" si="135"/>
        <v>216098</v>
      </c>
      <c r="G113" s="77">
        <f t="shared" si="135"/>
        <v>239633</v>
      </c>
      <c r="H113" s="77">
        <f t="shared" si="135"/>
        <v>229862</v>
      </c>
      <c r="I113" s="77">
        <f t="shared" si="135"/>
        <v>222907</v>
      </c>
      <c r="J113" s="77">
        <f t="shared" si="135"/>
        <v>250074</v>
      </c>
      <c r="K113" s="77">
        <f t="shared" si="135"/>
        <v>221730</v>
      </c>
      <c r="L113" s="77">
        <f t="shared" si="135"/>
        <v>249732</v>
      </c>
      <c r="M113" s="77">
        <f t="shared" si="135"/>
        <v>265789</v>
      </c>
      <c r="N113" s="78">
        <f t="shared" si="135"/>
        <v>253323</v>
      </c>
      <c r="O113" s="76">
        <f t="shared" si="135"/>
        <v>257272</v>
      </c>
      <c r="P113" s="77">
        <f t="shared" si="135"/>
        <v>237577</v>
      </c>
      <c r="Q113" s="77">
        <f t="shared" si="135"/>
        <v>240486</v>
      </c>
      <c r="R113" s="77">
        <f t="shared" si="135"/>
        <v>244903</v>
      </c>
      <c r="S113" s="77">
        <f t="shared" si="135"/>
        <v>247279</v>
      </c>
      <c r="T113" s="77">
        <f t="shared" si="135"/>
        <v>239486</v>
      </c>
      <c r="U113" s="77">
        <f t="shared" si="135"/>
        <v>239832</v>
      </c>
      <c r="V113" s="77">
        <f t="shared" si="135"/>
        <v>243556</v>
      </c>
      <c r="W113" s="77">
        <f t="shared" si="135"/>
        <v>231579</v>
      </c>
      <c r="X113" s="77">
        <f t="shared" si="135"/>
        <v>240198</v>
      </c>
      <c r="Y113" s="77">
        <f t="shared" si="135"/>
        <v>251188</v>
      </c>
      <c r="Z113" s="77">
        <f t="shared" si="135"/>
        <v>240139</v>
      </c>
      <c r="AA113" s="77">
        <f t="shared" si="135"/>
        <v>298523</v>
      </c>
      <c r="AB113" s="78">
        <v>188855</v>
      </c>
      <c r="AC113" s="208">
        <f t="shared" si="133"/>
        <v>0.14961861396225909</v>
      </c>
      <c r="AD113" s="212">
        <f t="shared" si="133"/>
        <v>3.3325359371941803E-2</v>
      </c>
      <c r="AE113" s="213">
        <f t="shared" si="133"/>
        <v>3.238574409080372E-2</v>
      </c>
      <c r="AF113" s="213">
        <f t="shared" si="133"/>
        <v>0.13329600459050986</v>
      </c>
      <c r="AG113" s="213">
        <f t="shared" si="133"/>
        <v>3.1907124644769295E-2</v>
      </c>
      <c r="AH113" s="213">
        <f t="shared" si="133"/>
        <v>4.1868599420521881E-2</v>
      </c>
      <c r="AI113" s="213">
        <f t="shared" si="133"/>
        <v>7.5928526246371808E-2</v>
      </c>
      <c r="AJ113" s="213">
        <f t="shared" si="133"/>
        <v>-2.6064284971648394E-2</v>
      </c>
      <c r="AK113" s="213">
        <f t="shared" si="133"/>
        <v>4.4418887836557973E-2</v>
      </c>
      <c r="AL113" s="213">
        <f t="shared" si="133"/>
        <v>-3.817692566431214E-2</v>
      </c>
      <c r="AM113" s="213">
        <f t="shared" si="133"/>
        <v>-5.4934553348708941E-2</v>
      </c>
      <c r="AN113" s="213">
        <f t="shared" si="133"/>
        <v>-5.2044228119831205E-2</v>
      </c>
      <c r="AO113" s="213">
        <f t="shared" si="133"/>
        <v>0.16034002922976462</v>
      </c>
      <c r="AP113" s="214"/>
      <c r="AQ113" s="79">
        <f t="shared" ref="AQ113:AT127" si="136">SUM(AQ108:AQ112)</f>
        <v>33483</v>
      </c>
      <c r="AR113" s="80">
        <f t="shared" si="136"/>
        <v>7662</v>
      </c>
      <c r="AS113" s="81">
        <f t="shared" si="136"/>
        <v>7544</v>
      </c>
      <c r="AT113" s="81">
        <f t="shared" si="136"/>
        <v>28805</v>
      </c>
      <c r="AU113" s="81">
        <f t="shared" ref="AU113:AV113" si="137">SUM(AU108:AU112)</f>
        <v>7646</v>
      </c>
      <c r="AV113" s="81">
        <f t="shared" si="137"/>
        <v>9624</v>
      </c>
      <c r="AW113" s="81">
        <f t="shared" ref="AW113:AX113" si="138">SUM(AW108:AW112)</f>
        <v>16925</v>
      </c>
      <c r="AX113" s="81">
        <f t="shared" si="138"/>
        <v>-6518</v>
      </c>
      <c r="AY113" s="81">
        <f t="shared" ref="AY113:AZ113" si="139">SUM(AY108:AY112)</f>
        <v>9849</v>
      </c>
      <c r="AZ113" s="81">
        <f t="shared" si="139"/>
        <v>-9534</v>
      </c>
      <c r="BA113" s="81">
        <f t="shared" ref="BA113:BB113" si="140">SUM(BA108:BA112)</f>
        <v>-14601</v>
      </c>
      <c r="BB113" s="81">
        <f t="shared" si="140"/>
        <v>-13184</v>
      </c>
      <c r="BC113" s="81">
        <f t="shared" ref="BC113" si="141">SUM(BC108:BC112)</f>
        <v>41251</v>
      </c>
      <c r="BD113" s="82"/>
      <c r="BE113" s="79">
        <f t="shared" si="135"/>
        <v>188855</v>
      </c>
    </row>
    <row r="114" spans="1:57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108"/>
      <c r="AC114" s="232"/>
      <c r="AD114" s="233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5"/>
      <c r="AQ114" s="109"/>
      <c r="AR114" s="110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2"/>
      <c r="BE114" s="109"/>
    </row>
    <row r="115" spans="1:57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42">+E94-E101</f>
        <v>-5633402.2399999984</v>
      </c>
      <c r="F115" s="114">
        <f t="shared" si="142"/>
        <v>-4159626.9099999983</v>
      </c>
      <c r="G115" s="114">
        <f t="shared" si="142"/>
        <v>-2582218.5299999993</v>
      </c>
      <c r="H115" s="114">
        <f t="shared" si="142"/>
        <v>-1445942.7200000007</v>
      </c>
      <c r="I115" s="114">
        <f t="shared" si="142"/>
        <v>-293913.30000000075</v>
      </c>
      <c r="J115" s="114">
        <f t="shared" si="142"/>
        <v>1810928.0299999993</v>
      </c>
      <c r="K115" s="114">
        <f t="shared" si="142"/>
        <v>5291621.7200000007</v>
      </c>
      <c r="L115" s="114">
        <f t="shared" si="142"/>
        <v>9147981.7400000021</v>
      </c>
      <c r="M115" s="114">
        <f t="shared" si="142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43">+P94-P101</f>
        <v>-104539.91000000015</v>
      </c>
      <c r="Q115" s="114">
        <f t="shared" si="143"/>
        <v>-961755.6400000006</v>
      </c>
      <c r="R115" s="114">
        <f t="shared" si="143"/>
        <v>-7343103.1399999987</v>
      </c>
      <c r="S115" s="114">
        <f t="shared" si="143"/>
        <v>-1667446.9100000001</v>
      </c>
      <c r="T115" s="114">
        <f t="shared" ref="T115:V115" si="144">+T94-T101</f>
        <v>-940147.36000000127</v>
      </c>
      <c r="U115" s="114">
        <f t="shared" si="144"/>
        <v>-1290354.9900000002</v>
      </c>
      <c r="V115" s="114">
        <f t="shared" si="144"/>
        <v>1235275</v>
      </c>
      <c r="W115" s="287">
        <v>5206128</v>
      </c>
      <c r="X115" s="287">
        <v>8425854</v>
      </c>
      <c r="Y115" s="287">
        <v>13978027</v>
      </c>
      <c r="Z115" s="287">
        <v>8168102</v>
      </c>
      <c r="AA115" s="287">
        <v>-2983330</v>
      </c>
      <c r="AB115" s="115">
        <v>-3987540</v>
      </c>
      <c r="AC115" s="236">
        <f t="shared" ref="AC115:AO120" si="145">IF(ISERROR((O115-C115)/C115)=TRUE,0,(O115-C115)/C115)</f>
        <v>-0.28516162118624239</v>
      </c>
      <c r="AD115" s="237">
        <f t="shared" si="145"/>
        <v>-0.98435890365276091</v>
      </c>
      <c r="AE115" s="238">
        <f t="shared" si="145"/>
        <v>-0.82927623503057346</v>
      </c>
      <c r="AF115" s="238">
        <f t="shared" si="145"/>
        <v>0.76532734759137366</v>
      </c>
      <c r="AG115" s="238">
        <f t="shared" si="145"/>
        <v>-0.35425801858838007</v>
      </c>
      <c r="AH115" s="238">
        <f t="shared" si="145"/>
        <v>-0.34980317892537205</v>
      </c>
      <c r="AI115" s="238">
        <f t="shared" si="145"/>
        <v>3.390257228917497</v>
      </c>
      <c r="AJ115" s="238">
        <f t="shared" si="145"/>
        <v>-0.31787736478958778</v>
      </c>
      <c r="AK115" s="238">
        <f t="shared" si="145"/>
        <v>-1.6156430773740314E-2</v>
      </c>
      <c r="AL115" s="238">
        <f t="shared" si="145"/>
        <v>-7.893847632450586E-2</v>
      </c>
      <c r="AM115" s="238">
        <f t="shared" si="145"/>
        <v>0.56465011647789098</v>
      </c>
      <c r="AN115" s="238">
        <f t="shared" si="145"/>
        <v>9.0997424906947355</v>
      </c>
      <c r="AO115" s="238">
        <f t="shared" si="145"/>
        <v>2.5688284221015598</v>
      </c>
      <c r="AP115" s="206"/>
      <c r="AQ115" s="38">
        <f t="shared" ref="AQ115:BC119" si="146">O115-C115</f>
        <v>333471.59000000358</v>
      </c>
      <c r="AR115" s="72">
        <f t="shared" si="146"/>
        <v>6579129.0399999991</v>
      </c>
      <c r="AS115" s="73">
        <f t="shared" si="146"/>
        <v>4671646.5999999978</v>
      </c>
      <c r="AT115" s="73">
        <f t="shared" si="146"/>
        <v>-3183476.2300000004</v>
      </c>
      <c r="AU115" s="73">
        <f t="shared" si="146"/>
        <v>914771.61999999918</v>
      </c>
      <c r="AV115" s="73">
        <f t="shared" si="146"/>
        <v>505795.3599999994</v>
      </c>
      <c r="AW115" s="73">
        <f t="shared" si="146"/>
        <v>-996441.68999999948</v>
      </c>
      <c r="AX115" s="73">
        <f t="shared" si="146"/>
        <v>-575653.02999999933</v>
      </c>
      <c r="AY115" s="73">
        <f t="shared" si="146"/>
        <v>-85493.720000000671</v>
      </c>
      <c r="AZ115" s="73">
        <f t="shared" si="146"/>
        <v>-722127.74000000209</v>
      </c>
      <c r="BA115" s="73">
        <f t="shared" si="146"/>
        <v>5044383.0800000019</v>
      </c>
      <c r="BB115" s="73">
        <f t="shared" si="146"/>
        <v>7359358.4100000001</v>
      </c>
      <c r="BC115" s="73">
        <f t="shared" si="146"/>
        <v>-2147389</v>
      </c>
      <c r="BD115" s="118"/>
      <c r="BE115" s="38">
        <f t="shared" ref="BE115:BE119" si="147">+BE94-BE101</f>
        <v>-3987540</v>
      </c>
    </row>
    <row r="116" spans="1:57" s="41" customFormat="1" x14ac:dyDescent="0.35">
      <c r="A116" s="172"/>
      <c r="B116" s="42" t="s">
        <v>31</v>
      </c>
      <c r="C116" s="113">
        <f t="shared" ref="C116:D119" si="148">+C95-C102</f>
        <v>2424415.14</v>
      </c>
      <c r="D116" s="114">
        <f t="shared" si="148"/>
        <v>-703093.38000000012</v>
      </c>
      <c r="E116" s="114">
        <f t="shared" si="142"/>
        <v>-228028.65000000014</v>
      </c>
      <c r="F116" s="114">
        <f t="shared" si="142"/>
        <v>-1304652.02</v>
      </c>
      <c r="G116" s="114">
        <f t="shared" si="142"/>
        <v>-501933.37000000011</v>
      </c>
      <c r="H116" s="114">
        <f t="shared" si="142"/>
        <v>2758.5100000000093</v>
      </c>
      <c r="I116" s="114">
        <f t="shared" si="142"/>
        <v>63785.22000000003</v>
      </c>
      <c r="J116" s="114">
        <f t="shared" si="142"/>
        <v>213331.29000000004</v>
      </c>
      <c r="K116" s="114">
        <f t="shared" si="142"/>
        <v>715894.16</v>
      </c>
      <c r="L116" s="114">
        <f t="shared" si="142"/>
        <v>1266727.5699999998</v>
      </c>
      <c r="M116" s="114">
        <f t="shared" si="142"/>
        <v>1032354.9899999998</v>
      </c>
      <c r="N116" s="115">
        <f t="shared" si="142"/>
        <v>-1013836.27</v>
      </c>
      <c r="O116" s="113">
        <f t="shared" si="142"/>
        <v>280698.64000000013</v>
      </c>
      <c r="P116" s="114">
        <f t="shared" si="142"/>
        <v>377836.93999999994</v>
      </c>
      <c r="Q116" s="114">
        <f t="shared" si="142"/>
        <v>-50359.650000000023</v>
      </c>
      <c r="R116" s="114">
        <f t="shared" si="142"/>
        <v>-120829.55999999994</v>
      </c>
      <c r="S116" s="114">
        <f t="shared" si="142"/>
        <v>-51829.890000000014</v>
      </c>
      <c r="T116" s="114">
        <f t="shared" ref="T116:V116" si="149">+T95-T102</f>
        <v>7128.4199999999837</v>
      </c>
      <c r="U116" s="114">
        <f t="shared" si="149"/>
        <v>-197671.89</v>
      </c>
      <c r="V116" s="114">
        <f t="shared" si="149"/>
        <v>150570</v>
      </c>
      <c r="W116" s="287">
        <v>482638</v>
      </c>
      <c r="X116" s="287">
        <v>737463</v>
      </c>
      <c r="Y116" s="287">
        <v>-87635</v>
      </c>
      <c r="Z116" s="287">
        <v>529730</v>
      </c>
      <c r="AA116" s="287">
        <v>109934</v>
      </c>
      <c r="AB116" s="115">
        <v>349064</v>
      </c>
      <c r="AC116" s="236">
        <f t="shared" si="145"/>
        <v>-0.88422005977078655</v>
      </c>
      <c r="AD116" s="237">
        <f t="shared" si="145"/>
        <v>-1.5373922593326079</v>
      </c>
      <c r="AE116" s="238">
        <f t="shared" si="145"/>
        <v>-0.77915209338826508</v>
      </c>
      <c r="AF116" s="238">
        <f t="shared" si="145"/>
        <v>-0.90738560309744509</v>
      </c>
      <c r="AG116" s="238">
        <f t="shared" si="145"/>
        <v>-0.89673950149996995</v>
      </c>
      <c r="AH116" s="238">
        <f t="shared" si="145"/>
        <v>1.5841559392570481</v>
      </c>
      <c r="AI116" s="238">
        <f t="shared" si="145"/>
        <v>-4.0990234101254162</v>
      </c>
      <c r="AJ116" s="238">
        <f t="shared" si="145"/>
        <v>-0.29419636472455601</v>
      </c>
      <c r="AK116" s="238">
        <f t="shared" si="145"/>
        <v>-0.32582492361720067</v>
      </c>
      <c r="AL116" s="238">
        <f t="shared" si="145"/>
        <v>-0.41782036053734894</v>
      </c>
      <c r="AM116" s="238">
        <f t="shared" si="145"/>
        <v>-1.0848884355177089</v>
      </c>
      <c r="AN116" s="238">
        <f t="shared" si="145"/>
        <v>-1.5225005414335788</v>
      </c>
      <c r="AO116" s="238">
        <f t="shared" si="145"/>
        <v>-0.60835577970737609</v>
      </c>
      <c r="AP116" s="206"/>
      <c r="AQ116" s="38">
        <f t="shared" si="146"/>
        <v>-2143716.5</v>
      </c>
      <c r="AR116" s="72">
        <f t="shared" si="146"/>
        <v>1080930.32</v>
      </c>
      <c r="AS116" s="73">
        <f t="shared" si="146"/>
        <v>177669.00000000012</v>
      </c>
      <c r="AT116" s="73">
        <f t="shared" si="146"/>
        <v>1183822.46</v>
      </c>
      <c r="AU116" s="73">
        <f t="shared" si="146"/>
        <v>450103.4800000001</v>
      </c>
      <c r="AV116" s="73">
        <f t="shared" si="146"/>
        <v>4369.9099999999744</v>
      </c>
      <c r="AW116" s="73">
        <f t="shared" si="146"/>
        <v>-261457.11000000004</v>
      </c>
      <c r="AX116" s="73">
        <f t="shared" si="146"/>
        <v>-62761.290000000037</v>
      </c>
      <c r="AY116" s="73">
        <f t="shared" si="146"/>
        <v>-233256.16000000003</v>
      </c>
      <c r="AZ116" s="73">
        <f t="shared" si="146"/>
        <v>-529264.56999999983</v>
      </c>
      <c r="BA116" s="73">
        <f t="shared" si="146"/>
        <v>-1119989.9899999998</v>
      </c>
      <c r="BB116" s="73">
        <f t="shared" si="146"/>
        <v>1543566.27</v>
      </c>
      <c r="BC116" s="73">
        <f t="shared" si="146"/>
        <v>-170764.64000000013</v>
      </c>
      <c r="BD116" s="118"/>
      <c r="BE116" s="38">
        <f t="shared" si="147"/>
        <v>349064</v>
      </c>
    </row>
    <row r="117" spans="1:57" s="41" customFormat="1" x14ac:dyDescent="0.35">
      <c r="A117" s="172"/>
      <c r="B117" s="42" t="s">
        <v>32</v>
      </c>
      <c r="C117" s="113">
        <f t="shared" si="148"/>
        <v>-339580.45000000019</v>
      </c>
      <c r="D117" s="114">
        <f t="shared" si="148"/>
        <v>-1285826.1499999999</v>
      </c>
      <c r="E117" s="114">
        <f t="shared" si="142"/>
        <v>-1219034.1299999999</v>
      </c>
      <c r="F117" s="114">
        <f t="shared" si="142"/>
        <v>-597851.62000000011</v>
      </c>
      <c r="G117" s="114">
        <f t="shared" si="142"/>
        <v>-149798.81999999983</v>
      </c>
      <c r="H117" s="114">
        <f t="shared" si="142"/>
        <v>-69547.530000000028</v>
      </c>
      <c r="I117" s="114">
        <f t="shared" si="142"/>
        <v>115676.83999999997</v>
      </c>
      <c r="J117" s="114">
        <f t="shared" si="142"/>
        <v>343978.23</v>
      </c>
      <c r="K117" s="114">
        <f t="shared" si="142"/>
        <v>1759304.9800000002</v>
      </c>
      <c r="L117" s="114">
        <f t="shared" si="142"/>
        <v>1913182.9999999995</v>
      </c>
      <c r="M117" s="114">
        <f t="shared" si="142"/>
        <v>772507.95000000019</v>
      </c>
      <c r="N117" s="115">
        <f t="shared" si="142"/>
        <v>574094.13999999966</v>
      </c>
      <c r="O117" s="113">
        <f t="shared" si="142"/>
        <v>-430304.16000000015</v>
      </c>
      <c r="P117" s="114">
        <f t="shared" si="142"/>
        <v>92066.85999999987</v>
      </c>
      <c r="Q117" s="114">
        <f t="shared" si="142"/>
        <v>-701560.56</v>
      </c>
      <c r="R117" s="114">
        <f t="shared" si="142"/>
        <v>-989255.00000000023</v>
      </c>
      <c r="S117" s="114">
        <f t="shared" si="142"/>
        <v>-149150.97999999998</v>
      </c>
      <c r="T117" s="114">
        <f t="shared" ref="T117:V117" si="150">+T96-T103</f>
        <v>-22570.700000000186</v>
      </c>
      <c r="U117" s="114">
        <f t="shared" si="150"/>
        <v>-351129.60000000009</v>
      </c>
      <c r="V117" s="114">
        <f t="shared" si="150"/>
        <v>91403</v>
      </c>
      <c r="W117" s="287">
        <v>725547</v>
      </c>
      <c r="X117" s="287">
        <v>1399003</v>
      </c>
      <c r="Y117" s="287">
        <v>2272351</v>
      </c>
      <c r="Z117" s="287">
        <v>1230298</v>
      </c>
      <c r="AA117" s="287">
        <v>-1056411</v>
      </c>
      <c r="AB117" s="115">
        <v>-964028</v>
      </c>
      <c r="AC117" s="236">
        <f t="shared" si="145"/>
        <v>0.26716411383517491</v>
      </c>
      <c r="AD117" s="237">
        <f t="shared" si="145"/>
        <v>-1.071601328064451</v>
      </c>
      <c r="AE117" s="238">
        <f t="shared" si="145"/>
        <v>-0.42449473502435892</v>
      </c>
      <c r="AF117" s="238">
        <f t="shared" si="145"/>
        <v>0.65468314696546281</v>
      </c>
      <c r="AG117" s="238">
        <f t="shared" si="145"/>
        <v>-4.3247336661253518E-3</v>
      </c>
      <c r="AH117" s="238">
        <f t="shared" si="145"/>
        <v>-0.67546367211027947</v>
      </c>
      <c r="AI117" s="238">
        <f t="shared" si="145"/>
        <v>-4.0354356152882476</v>
      </c>
      <c r="AJ117" s="238">
        <f t="shared" si="145"/>
        <v>-0.73427678838861399</v>
      </c>
      <c r="AK117" s="238">
        <f t="shared" si="145"/>
        <v>-0.58759452838017889</v>
      </c>
      <c r="AL117" s="238">
        <f t="shared" si="145"/>
        <v>-0.2687563082047037</v>
      </c>
      <c r="AM117" s="238">
        <f t="shared" si="145"/>
        <v>1.9415244205577424</v>
      </c>
      <c r="AN117" s="238">
        <f t="shared" si="145"/>
        <v>1.1430248356131987</v>
      </c>
      <c r="AO117" s="238">
        <f t="shared" si="145"/>
        <v>1.455033202560718</v>
      </c>
      <c r="AP117" s="206"/>
      <c r="AQ117" s="38">
        <f t="shared" si="146"/>
        <v>-90723.709999999963</v>
      </c>
      <c r="AR117" s="72">
        <f t="shared" si="146"/>
        <v>1377893.0099999998</v>
      </c>
      <c r="AS117" s="73">
        <f t="shared" si="146"/>
        <v>517473.56999999983</v>
      </c>
      <c r="AT117" s="73">
        <f t="shared" si="146"/>
        <v>-391403.38000000012</v>
      </c>
      <c r="AU117" s="73">
        <f t="shared" si="146"/>
        <v>647.83999999985099</v>
      </c>
      <c r="AV117" s="73">
        <f t="shared" si="146"/>
        <v>46976.829999999842</v>
      </c>
      <c r="AW117" s="73">
        <f t="shared" si="146"/>
        <v>-466806.44000000006</v>
      </c>
      <c r="AX117" s="73">
        <f t="shared" si="146"/>
        <v>-252575.22999999998</v>
      </c>
      <c r="AY117" s="73">
        <f t="shared" si="146"/>
        <v>-1033757.9800000002</v>
      </c>
      <c r="AZ117" s="73">
        <f t="shared" si="146"/>
        <v>-514179.99999999953</v>
      </c>
      <c r="BA117" s="73">
        <f t="shared" si="146"/>
        <v>1499843.0499999998</v>
      </c>
      <c r="BB117" s="73">
        <f t="shared" si="146"/>
        <v>656203.86000000034</v>
      </c>
      <c r="BC117" s="73">
        <f t="shared" si="146"/>
        <v>-626106.83999999985</v>
      </c>
      <c r="BD117" s="118"/>
      <c r="BE117" s="38">
        <f t="shared" si="147"/>
        <v>-964028</v>
      </c>
    </row>
    <row r="118" spans="1:57" s="41" customFormat="1" x14ac:dyDescent="0.35">
      <c r="A118" s="172"/>
      <c r="B118" s="42" t="s">
        <v>33</v>
      </c>
      <c r="C118" s="113">
        <f t="shared" si="148"/>
        <v>-99302.050000000745</v>
      </c>
      <c r="D118" s="114">
        <f t="shared" si="148"/>
        <v>-1033574.8700000001</v>
      </c>
      <c r="E118" s="114">
        <f t="shared" si="142"/>
        <v>-1477852.02</v>
      </c>
      <c r="F118" s="114">
        <f t="shared" si="142"/>
        <v>-573803.5299999998</v>
      </c>
      <c r="G118" s="114">
        <f t="shared" si="142"/>
        <v>-291624.25999999978</v>
      </c>
      <c r="H118" s="114">
        <f t="shared" si="142"/>
        <v>-236934.68000000017</v>
      </c>
      <c r="I118" s="114">
        <f t="shared" si="142"/>
        <v>224129.62000000011</v>
      </c>
      <c r="J118" s="114">
        <f t="shared" si="142"/>
        <v>352742.57999999961</v>
      </c>
      <c r="K118" s="114">
        <f t="shared" si="142"/>
        <v>1082845.1400000001</v>
      </c>
      <c r="L118" s="114">
        <f t="shared" si="142"/>
        <v>1516619</v>
      </c>
      <c r="M118" s="114">
        <f t="shared" si="142"/>
        <v>851603.19999999925</v>
      </c>
      <c r="N118" s="115">
        <f t="shared" si="142"/>
        <v>67971.959999999963</v>
      </c>
      <c r="O118" s="113">
        <f t="shared" si="142"/>
        <v>-441130.23000000045</v>
      </c>
      <c r="P118" s="114">
        <f t="shared" si="142"/>
        <v>393221.91999999993</v>
      </c>
      <c r="Q118" s="114">
        <f t="shared" si="142"/>
        <v>-862284.66999999946</v>
      </c>
      <c r="R118" s="114">
        <f t="shared" si="142"/>
        <v>-720481.90000000037</v>
      </c>
      <c r="S118" s="114">
        <f t="shared" si="142"/>
        <v>781393.62000000011</v>
      </c>
      <c r="T118" s="114">
        <f t="shared" ref="T118:V118" si="151">+T97-T104</f>
        <v>-86644.660000000149</v>
      </c>
      <c r="U118" s="114">
        <f t="shared" si="151"/>
        <v>717429.52</v>
      </c>
      <c r="V118" s="114">
        <f t="shared" si="151"/>
        <v>265450</v>
      </c>
      <c r="W118" s="287">
        <v>986197</v>
      </c>
      <c r="X118" s="287">
        <v>1714194</v>
      </c>
      <c r="Y118" s="287">
        <v>2134280</v>
      </c>
      <c r="Z118" s="287">
        <v>787481</v>
      </c>
      <c r="AA118" s="287">
        <v>-895548</v>
      </c>
      <c r="AB118" s="115">
        <v>14369</v>
      </c>
      <c r="AC118" s="236">
        <f t="shared" si="145"/>
        <v>3.4423073843893168</v>
      </c>
      <c r="AD118" s="237">
        <f t="shared" si="145"/>
        <v>-1.3804484139596001</v>
      </c>
      <c r="AE118" s="238">
        <f t="shared" si="145"/>
        <v>-0.41652840857503481</v>
      </c>
      <c r="AF118" s="238">
        <f t="shared" si="145"/>
        <v>0.25562472576632744</v>
      </c>
      <c r="AG118" s="238">
        <f t="shared" si="145"/>
        <v>-3.6794534172157034</v>
      </c>
      <c r="AH118" s="238">
        <f t="shared" si="145"/>
        <v>-0.63430992879556469</v>
      </c>
      <c r="AI118" s="238">
        <f t="shared" si="145"/>
        <v>2.2009580884489952</v>
      </c>
      <c r="AJ118" s="238">
        <f t="shared" si="145"/>
        <v>-0.24746822456194459</v>
      </c>
      <c r="AK118" s="238">
        <f t="shared" si="145"/>
        <v>-8.9253889064875996E-2</v>
      </c>
      <c r="AL118" s="238">
        <f t="shared" si="145"/>
        <v>0.1302733250737331</v>
      </c>
      <c r="AM118" s="238">
        <f t="shared" si="145"/>
        <v>1.5061906765968023</v>
      </c>
      <c r="AN118" s="238">
        <f t="shared" si="145"/>
        <v>10.585380206779391</v>
      </c>
      <c r="AO118" s="238">
        <f t="shared" si="145"/>
        <v>1.0301215811031565</v>
      </c>
      <c r="AP118" s="206"/>
      <c r="AQ118" s="38">
        <f t="shared" si="146"/>
        <v>-341828.1799999997</v>
      </c>
      <c r="AR118" s="72">
        <f t="shared" si="146"/>
        <v>1426796.79</v>
      </c>
      <c r="AS118" s="73">
        <f t="shared" si="146"/>
        <v>615567.35000000056</v>
      </c>
      <c r="AT118" s="73">
        <f t="shared" si="146"/>
        <v>-146678.37000000058</v>
      </c>
      <c r="AU118" s="73">
        <f t="shared" si="146"/>
        <v>1073017.8799999999</v>
      </c>
      <c r="AV118" s="73">
        <f t="shared" si="146"/>
        <v>150290.02000000002</v>
      </c>
      <c r="AW118" s="73">
        <f t="shared" si="146"/>
        <v>493299.89999999991</v>
      </c>
      <c r="AX118" s="73">
        <f t="shared" si="146"/>
        <v>-87292.579999999609</v>
      </c>
      <c r="AY118" s="73">
        <f t="shared" si="146"/>
        <v>-96648.14000000013</v>
      </c>
      <c r="AZ118" s="73">
        <f t="shared" si="146"/>
        <v>197575</v>
      </c>
      <c r="BA118" s="73">
        <f t="shared" si="146"/>
        <v>1282676.8000000007</v>
      </c>
      <c r="BB118" s="73">
        <f t="shared" si="146"/>
        <v>719509.04</v>
      </c>
      <c r="BC118" s="73">
        <f t="shared" si="146"/>
        <v>-454417.76999999955</v>
      </c>
      <c r="BD118" s="118"/>
      <c r="BE118" s="38">
        <f t="shared" si="147"/>
        <v>14369</v>
      </c>
    </row>
    <row r="119" spans="1:57" s="41" customFormat="1" x14ac:dyDescent="0.35">
      <c r="A119" s="172"/>
      <c r="B119" s="42" t="s">
        <v>34</v>
      </c>
      <c r="C119" s="113">
        <f t="shared" si="148"/>
        <v>63101.979999999516</v>
      </c>
      <c r="D119" s="114">
        <f t="shared" si="148"/>
        <v>-43708.859999999404</v>
      </c>
      <c r="E119" s="114">
        <f t="shared" si="142"/>
        <v>-136807.11999999918</v>
      </c>
      <c r="F119" s="114">
        <f t="shared" si="142"/>
        <v>-196741.40999999968</v>
      </c>
      <c r="G119" s="114">
        <f t="shared" si="142"/>
        <v>236862.10999999987</v>
      </c>
      <c r="H119" s="114">
        <f t="shared" si="142"/>
        <v>-486545.35999999987</v>
      </c>
      <c r="I119" s="114">
        <f t="shared" si="142"/>
        <v>484857.19000000018</v>
      </c>
      <c r="J119" s="114">
        <f t="shared" si="142"/>
        <v>-218078.37999999989</v>
      </c>
      <c r="K119" s="114">
        <f t="shared" si="142"/>
        <v>1201980.7600000002</v>
      </c>
      <c r="L119" s="114">
        <f t="shared" si="142"/>
        <v>1229894.6599999997</v>
      </c>
      <c r="M119" s="114">
        <f t="shared" si="142"/>
        <v>887597.67000000086</v>
      </c>
      <c r="N119" s="115">
        <f t="shared" si="142"/>
        <v>-147768.49000000022</v>
      </c>
      <c r="O119" s="113">
        <f t="shared" si="142"/>
        <v>339272.30999999959</v>
      </c>
      <c r="P119" s="114">
        <f t="shared" si="142"/>
        <v>831600.89000000013</v>
      </c>
      <c r="Q119" s="114">
        <f t="shared" si="142"/>
        <v>-1080155.0500000003</v>
      </c>
      <c r="R119" s="114">
        <f t="shared" si="142"/>
        <v>351108.2799999998</v>
      </c>
      <c r="S119" s="114">
        <f t="shared" si="142"/>
        <v>-119708.15000000037</v>
      </c>
      <c r="T119" s="114">
        <f t="shared" ref="T119:V119" si="152">+T98-T105</f>
        <v>-39752.850000000093</v>
      </c>
      <c r="U119" s="114">
        <f t="shared" si="152"/>
        <v>-350028.54000000004</v>
      </c>
      <c r="V119" s="114">
        <f t="shared" si="152"/>
        <v>741267</v>
      </c>
      <c r="W119" s="287">
        <v>1023390</v>
      </c>
      <c r="X119" s="287">
        <v>2292304</v>
      </c>
      <c r="Y119" s="287">
        <v>585963</v>
      </c>
      <c r="Z119" s="287">
        <v>1833990</v>
      </c>
      <c r="AA119" s="287">
        <v>797826</v>
      </c>
      <c r="AB119" s="115">
        <v>313415</v>
      </c>
      <c r="AC119" s="236">
        <f t="shared" si="145"/>
        <v>4.3765715433969294</v>
      </c>
      <c r="AD119" s="237">
        <f t="shared" si="145"/>
        <v>-20.025911222576187</v>
      </c>
      <c r="AE119" s="238">
        <f t="shared" si="145"/>
        <v>6.8954593152754535</v>
      </c>
      <c r="AF119" s="238">
        <f t="shared" si="145"/>
        <v>-2.7846180933642812</v>
      </c>
      <c r="AG119" s="238">
        <f t="shared" si="145"/>
        <v>-1.5053917234799623</v>
      </c>
      <c r="AH119" s="238">
        <f t="shared" si="145"/>
        <v>-0.9182956960066373</v>
      </c>
      <c r="AI119" s="238">
        <f t="shared" si="145"/>
        <v>-1.721920902111403</v>
      </c>
      <c r="AJ119" s="238">
        <f t="shared" si="145"/>
        <v>-4.3990852279808772</v>
      </c>
      <c r="AK119" s="238">
        <f t="shared" si="145"/>
        <v>-0.14858038160278056</v>
      </c>
      <c r="AL119" s="238">
        <f t="shared" si="145"/>
        <v>0.86382141052632966</v>
      </c>
      <c r="AM119" s="238">
        <f t="shared" si="145"/>
        <v>-0.33983265188156764</v>
      </c>
      <c r="AN119" s="238">
        <f t="shared" si="145"/>
        <v>-13.411238688302204</v>
      </c>
      <c r="AO119" s="238">
        <f t="shared" si="145"/>
        <v>1.3515800626346457</v>
      </c>
      <c r="AP119" s="206"/>
      <c r="AQ119" s="38">
        <f t="shared" si="146"/>
        <v>276170.33000000007</v>
      </c>
      <c r="AR119" s="72">
        <f t="shared" si="146"/>
        <v>875309.74999999953</v>
      </c>
      <c r="AS119" s="73">
        <f t="shared" si="146"/>
        <v>-943347.9300000011</v>
      </c>
      <c r="AT119" s="73">
        <f t="shared" si="146"/>
        <v>547849.68999999948</v>
      </c>
      <c r="AU119" s="73">
        <f t="shared" si="146"/>
        <v>-356570.26000000024</v>
      </c>
      <c r="AV119" s="73">
        <f t="shared" si="146"/>
        <v>446792.50999999978</v>
      </c>
      <c r="AW119" s="73">
        <f t="shared" si="146"/>
        <v>-834885.73000000021</v>
      </c>
      <c r="AX119" s="73">
        <f t="shared" si="146"/>
        <v>959345.37999999989</v>
      </c>
      <c r="AY119" s="73">
        <f t="shared" si="146"/>
        <v>-178590.76000000024</v>
      </c>
      <c r="AZ119" s="73">
        <f t="shared" si="146"/>
        <v>1062409.3400000003</v>
      </c>
      <c r="BA119" s="73">
        <f t="shared" si="146"/>
        <v>-301634.67000000086</v>
      </c>
      <c r="BB119" s="73">
        <f t="shared" si="146"/>
        <v>1981758.4900000002</v>
      </c>
      <c r="BC119" s="73">
        <f t="shared" si="146"/>
        <v>458553.69000000041</v>
      </c>
      <c r="BD119" s="118"/>
      <c r="BE119" s="38">
        <f t="shared" si="147"/>
        <v>313415</v>
      </c>
    </row>
    <row r="120" spans="1:57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E120" si="153">SUM(D115:D119)</f>
        <v>-9749872.2099999972</v>
      </c>
      <c r="E120" s="145">
        <f t="shared" si="153"/>
        <v>-8695124.1599999983</v>
      </c>
      <c r="F120" s="39">
        <f t="shared" si="153"/>
        <v>-6832675.4899999984</v>
      </c>
      <c r="G120" s="145">
        <f t="shared" si="153"/>
        <v>-3288712.8699999992</v>
      </c>
      <c r="H120" s="145">
        <f t="shared" si="153"/>
        <v>-2236211.7800000007</v>
      </c>
      <c r="I120" s="145">
        <f t="shared" si="153"/>
        <v>594535.5699999996</v>
      </c>
      <c r="J120" s="145">
        <f t="shared" si="153"/>
        <v>2502901.7499999991</v>
      </c>
      <c r="K120" s="145">
        <f t="shared" si="153"/>
        <v>10051646.760000002</v>
      </c>
      <c r="L120" s="145">
        <f t="shared" si="153"/>
        <v>15074405.970000003</v>
      </c>
      <c r="M120" s="145">
        <f t="shared" si="153"/>
        <v>12477707.73</v>
      </c>
      <c r="N120" s="146">
        <f t="shared" si="153"/>
        <v>289204.92999999924</v>
      </c>
      <c r="O120" s="184">
        <f t="shared" si="153"/>
        <v>-1087404.4400000009</v>
      </c>
      <c r="P120" s="39">
        <f t="shared" si="153"/>
        <v>1590186.6999999997</v>
      </c>
      <c r="Q120" s="39">
        <f t="shared" si="153"/>
        <v>-3656115.5700000003</v>
      </c>
      <c r="R120" s="39">
        <f t="shared" si="153"/>
        <v>-8822561.3200000003</v>
      </c>
      <c r="S120" s="39">
        <f t="shared" si="153"/>
        <v>-1206742.3100000005</v>
      </c>
      <c r="T120" s="39">
        <f t="shared" ref="T120:V120" si="154">SUM(T115:T119)</f>
        <v>-1081987.1500000018</v>
      </c>
      <c r="U120" s="39">
        <f t="shared" si="154"/>
        <v>-1471755.5000000005</v>
      </c>
      <c r="V120" s="39">
        <f t="shared" si="154"/>
        <v>2483965</v>
      </c>
      <c r="W120" s="293">
        <v>8423900</v>
      </c>
      <c r="X120" s="293">
        <v>14568818</v>
      </c>
      <c r="Y120" s="293">
        <v>18882986</v>
      </c>
      <c r="Z120" s="293">
        <v>12549601</v>
      </c>
      <c r="AA120" s="293">
        <v>-4027529</v>
      </c>
      <c r="AB120" s="146">
        <v>-4274720</v>
      </c>
      <c r="AC120" s="208">
        <f t="shared" si="145"/>
        <v>-2.2367802476468963</v>
      </c>
      <c r="AD120" s="212">
        <f t="shared" si="145"/>
        <v>-1.1630982094687372</v>
      </c>
      <c r="AE120" s="213">
        <f t="shared" si="145"/>
        <v>-0.57952117730311958</v>
      </c>
      <c r="AF120" s="213">
        <f t="shared" si="145"/>
        <v>0.2912308411122862</v>
      </c>
      <c r="AG120" s="213">
        <f t="shared" si="145"/>
        <v>-0.63306547038264216</v>
      </c>
      <c r="AH120" s="213">
        <f t="shared" si="145"/>
        <v>-0.51615175285410519</v>
      </c>
      <c r="AI120" s="213">
        <f t="shared" si="145"/>
        <v>-3.4754708957110867</v>
      </c>
      <c r="AJ120" s="213">
        <f t="shared" si="145"/>
        <v>-7.5659182386999708E-3</v>
      </c>
      <c r="AK120" s="213">
        <f t="shared" si="145"/>
        <v>-0.16193831706039791</v>
      </c>
      <c r="AL120" s="213">
        <f t="shared" si="145"/>
        <v>-3.3539495420661175E-2</v>
      </c>
      <c r="AM120" s="213">
        <f t="shared" si="145"/>
        <v>0.51333773867774346</v>
      </c>
      <c r="AN120" s="213">
        <f t="shared" si="145"/>
        <v>42.393454599823151</v>
      </c>
      <c r="AO120" s="213">
        <f t="shared" si="145"/>
        <v>2.7038004001528599</v>
      </c>
      <c r="AP120" s="214"/>
      <c r="AQ120" s="39">
        <f t="shared" si="136"/>
        <v>-1966626.469999996</v>
      </c>
      <c r="AR120" s="147">
        <f t="shared" si="136"/>
        <v>11340058.91</v>
      </c>
      <c r="AS120" s="148">
        <f t="shared" si="136"/>
        <v>5039008.589999998</v>
      </c>
      <c r="AT120" s="148">
        <f t="shared" si="136"/>
        <v>-1989885.8300000015</v>
      </c>
      <c r="AU120" s="148">
        <f t="shared" ref="AU120:AV120" si="155">SUM(AU115:AU119)</f>
        <v>2081970.5599999987</v>
      </c>
      <c r="AV120" s="148">
        <f t="shared" si="155"/>
        <v>1154224.629999999</v>
      </c>
      <c r="AW120" s="148">
        <f t="shared" ref="AW120:AX120" si="156">SUM(AW115:AW119)</f>
        <v>-2066291.07</v>
      </c>
      <c r="AX120" s="148">
        <f t="shared" si="156"/>
        <v>-18936.749999999069</v>
      </c>
      <c r="AY120" s="148">
        <f t="shared" ref="AY120:AZ120" si="157">SUM(AY115:AY119)</f>
        <v>-1627746.7600000012</v>
      </c>
      <c r="AZ120" s="148">
        <f t="shared" si="157"/>
        <v>-505587.97000000114</v>
      </c>
      <c r="BA120" s="148">
        <f t="shared" ref="BA120:BB120" si="158">SUM(BA115:BA119)</f>
        <v>6405278.2700000023</v>
      </c>
      <c r="BB120" s="148">
        <f t="shared" si="158"/>
        <v>12260396.069999998</v>
      </c>
      <c r="BC120" s="148">
        <f t="shared" ref="BC120" si="159">SUM(BC115:BC119)</f>
        <v>-2940124.5599999991</v>
      </c>
      <c r="BD120" s="149"/>
      <c r="BE120" s="39">
        <f t="shared" si="153"/>
        <v>-4274720</v>
      </c>
    </row>
    <row r="121" spans="1:57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87"/>
      <c r="AC121" s="232"/>
      <c r="AD121" s="233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5"/>
      <c r="AQ121" s="88"/>
      <c r="AR121" s="89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1"/>
      <c r="BE121" s="88"/>
    </row>
    <row r="122" spans="1:57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290">
        <v>60</v>
      </c>
      <c r="AB122" s="125">
        <v>52</v>
      </c>
      <c r="AC122" s="236">
        <f t="shared" ref="AC122:AO127" si="160">IF(ISERROR((O122-C122)/C122)=TRUE,0,(O122-C122)/C122)</f>
        <v>-0.25287356321839083</v>
      </c>
      <c r="AD122" s="237">
        <f t="shared" si="160"/>
        <v>-0.33687943262411346</v>
      </c>
      <c r="AE122" s="238">
        <f t="shared" si="160"/>
        <v>-0.49844236760124611</v>
      </c>
      <c r="AF122" s="238">
        <f t="shared" si="160"/>
        <v>-0.58012820512820518</v>
      </c>
      <c r="AG122" s="238">
        <f t="shared" si="160"/>
        <v>-0.67763157894736847</v>
      </c>
      <c r="AH122" s="238">
        <f t="shared" si="160"/>
        <v>-0.7539936102236422</v>
      </c>
      <c r="AI122" s="238">
        <f t="shared" si="160"/>
        <v>-0.77397260273972601</v>
      </c>
      <c r="AJ122" s="238">
        <f t="shared" si="160"/>
        <v>-0.76056338028169013</v>
      </c>
      <c r="AK122" s="238">
        <f t="shared" si="160"/>
        <v>-0.74131274131274127</v>
      </c>
      <c r="AL122" s="238">
        <f t="shared" si="160"/>
        <v>-0.67659574468085104</v>
      </c>
      <c r="AM122" s="238">
        <f t="shared" si="160"/>
        <v>-0.60986547085201792</v>
      </c>
      <c r="AN122" s="238">
        <f t="shared" si="160"/>
        <v>-0.61764705882352944</v>
      </c>
      <c r="AO122" s="238">
        <f t="shared" si="160"/>
        <v>-0.69230769230769229</v>
      </c>
      <c r="AP122" s="252"/>
      <c r="AQ122" s="71">
        <f t="shared" ref="AQ122:BC126" si="161">O122-C122</f>
        <v>-66</v>
      </c>
      <c r="AR122" s="72">
        <f t="shared" si="161"/>
        <v>-95</v>
      </c>
      <c r="AS122" s="73">
        <f t="shared" si="161"/>
        <v>-160</v>
      </c>
      <c r="AT122" s="73">
        <f t="shared" si="161"/>
        <v>-181</v>
      </c>
      <c r="AU122" s="73">
        <f t="shared" si="161"/>
        <v>-206</v>
      </c>
      <c r="AV122" s="73">
        <f t="shared" si="161"/>
        <v>-236</v>
      </c>
      <c r="AW122" s="73">
        <f t="shared" si="161"/>
        <v>-226</v>
      </c>
      <c r="AX122" s="73">
        <f t="shared" si="161"/>
        <v>-216</v>
      </c>
      <c r="AY122" s="73">
        <f t="shared" si="161"/>
        <v>-192</v>
      </c>
      <c r="AZ122" s="73">
        <f t="shared" si="161"/>
        <v>-159</v>
      </c>
      <c r="BA122" s="73">
        <f t="shared" si="161"/>
        <v>-136</v>
      </c>
      <c r="BB122" s="73">
        <f t="shared" si="161"/>
        <v>-126</v>
      </c>
      <c r="BC122" s="73">
        <f t="shared" si="161"/>
        <v>-135</v>
      </c>
      <c r="BD122" s="127"/>
      <c r="BE122" s="71">
        <f>IF(ISERROR(GETPIVOTDATA("VALUE",'CSS WK pvt'!$J$2,"DT_FILE",BE$8,"COMMODITY",BE$6,"TRIM_CAT",TRIM(B122),"TRIM_LINE",A121))=TRUE,0,GETPIVOTDATA("VALUE",'CSS WK pvt'!$J$2,"DT_FILE",BE$8,"COMMODITY",BE$6,"TRIM_CAT",TRIM(B122),"TRIM_LINE",A121))</f>
        <v>52</v>
      </c>
    </row>
    <row r="123" spans="1:57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290">
        <v>291</v>
      </c>
      <c r="AB123" s="125">
        <v>305</v>
      </c>
      <c r="AC123" s="236">
        <f t="shared" si="160"/>
        <v>0.16998468606431852</v>
      </c>
      <c r="AD123" s="237">
        <f t="shared" si="160"/>
        <v>2.6385224274406332E-3</v>
      </c>
      <c r="AE123" s="238">
        <f t="shared" si="160"/>
        <v>-0.29417571569595263</v>
      </c>
      <c r="AF123" s="238">
        <f t="shared" si="160"/>
        <v>-0.47084421235857266</v>
      </c>
      <c r="AG123" s="238">
        <f t="shared" si="160"/>
        <v>-0.43744607420189818</v>
      </c>
      <c r="AH123" s="238">
        <f t="shared" si="160"/>
        <v>-0.5426621160409556</v>
      </c>
      <c r="AI123" s="238">
        <f t="shared" si="160"/>
        <v>-0.54963898916967513</v>
      </c>
      <c r="AJ123" s="238">
        <f t="shared" si="160"/>
        <v>-0.61100569259962045</v>
      </c>
      <c r="AK123" s="238">
        <f t="shared" si="160"/>
        <v>-0.6020833333333333</v>
      </c>
      <c r="AL123" s="238">
        <f t="shared" si="160"/>
        <v>-0.62300683371298404</v>
      </c>
      <c r="AM123" s="238">
        <f t="shared" si="160"/>
        <v>-0.64769975786924938</v>
      </c>
      <c r="AN123" s="238">
        <f t="shared" si="160"/>
        <v>-0.65228426395939088</v>
      </c>
      <c r="AO123" s="238">
        <f t="shared" si="160"/>
        <v>-0.61910994764397909</v>
      </c>
      <c r="AP123" s="252"/>
      <c r="AQ123" s="71">
        <f t="shared" si="161"/>
        <v>111</v>
      </c>
      <c r="AR123" s="72">
        <f t="shared" si="161"/>
        <v>2</v>
      </c>
      <c r="AS123" s="73">
        <f t="shared" si="161"/>
        <v>-298</v>
      </c>
      <c r="AT123" s="73">
        <f t="shared" si="161"/>
        <v>-541</v>
      </c>
      <c r="AU123" s="73">
        <f t="shared" si="161"/>
        <v>-507</v>
      </c>
      <c r="AV123" s="73">
        <f t="shared" si="161"/>
        <v>-636</v>
      </c>
      <c r="AW123" s="73">
        <f t="shared" si="161"/>
        <v>-609</v>
      </c>
      <c r="AX123" s="73">
        <f t="shared" si="161"/>
        <v>-644</v>
      </c>
      <c r="AY123" s="73">
        <f t="shared" si="161"/>
        <v>-578</v>
      </c>
      <c r="AZ123" s="73">
        <f t="shared" si="161"/>
        <v>-547</v>
      </c>
      <c r="BA123" s="73">
        <f t="shared" si="161"/>
        <v>-535</v>
      </c>
      <c r="BB123" s="73">
        <f t="shared" si="161"/>
        <v>-514</v>
      </c>
      <c r="BC123" s="73">
        <f t="shared" si="161"/>
        <v>-473</v>
      </c>
      <c r="BD123" s="127"/>
      <c r="BE123" s="71">
        <f>IF(ISERROR(GETPIVOTDATA("VALUE",'CSS WK pvt'!$J$2,"DT_FILE",BE$8,"COMMODITY",BE$6,"TRIM_CAT",TRIM(B123),"TRIM_LINE",A121))=TRUE,0,GETPIVOTDATA("VALUE",'CSS WK pvt'!$J$2,"DT_FILE",BE$8,"COMMODITY",BE$6,"TRIM_CAT",TRIM(B123),"TRIM_LINE",A121))</f>
        <v>305</v>
      </c>
    </row>
    <row r="124" spans="1:57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125"/>
      <c r="AC124" s="236">
        <f t="shared" si="160"/>
        <v>0</v>
      </c>
      <c r="AD124" s="237">
        <f t="shared" si="160"/>
        <v>0</v>
      </c>
      <c r="AE124" s="238">
        <f t="shared" si="160"/>
        <v>0</v>
      </c>
      <c r="AF124" s="238">
        <f t="shared" si="160"/>
        <v>0</v>
      </c>
      <c r="AG124" s="238">
        <f t="shared" si="160"/>
        <v>0</v>
      </c>
      <c r="AH124" s="238">
        <f t="shared" si="160"/>
        <v>0</v>
      </c>
      <c r="AI124" s="238">
        <f t="shared" si="160"/>
        <v>0</v>
      </c>
      <c r="AJ124" s="238">
        <f t="shared" si="160"/>
        <v>0</v>
      </c>
      <c r="AK124" s="238">
        <f t="shared" si="160"/>
        <v>0</v>
      </c>
      <c r="AL124" s="238">
        <f t="shared" si="160"/>
        <v>0</v>
      </c>
      <c r="AM124" s="238">
        <f t="shared" si="160"/>
        <v>0</v>
      </c>
      <c r="AN124" s="238">
        <f t="shared" si="160"/>
        <v>0</v>
      </c>
      <c r="AO124" s="238">
        <f t="shared" si="160"/>
        <v>0</v>
      </c>
      <c r="AP124" s="252"/>
      <c r="AQ124" s="71">
        <f t="shared" si="161"/>
        <v>0</v>
      </c>
      <c r="AR124" s="72">
        <f t="shared" si="161"/>
        <v>0</v>
      </c>
      <c r="AS124" s="73">
        <f t="shared" si="161"/>
        <v>0</v>
      </c>
      <c r="AT124" s="73">
        <f t="shared" si="161"/>
        <v>0</v>
      </c>
      <c r="AU124" s="73">
        <f t="shared" si="161"/>
        <v>0</v>
      </c>
      <c r="AV124" s="73">
        <f t="shared" si="161"/>
        <v>0</v>
      </c>
      <c r="AW124" s="73">
        <f t="shared" si="161"/>
        <v>0</v>
      </c>
      <c r="AX124" s="73">
        <f t="shared" si="161"/>
        <v>0</v>
      </c>
      <c r="AY124" s="73">
        <f t="shared" si="161"/>
        <v>0</v>
      </c>
      <c r="AZ124" s="73">
        <f t="shared" si="161"/>
        <v>0</v>
      </c>
      <c r="BA124" s="73">
        <f t="shared" si="161"/>
        <v>0</v>
      </c>
      <c r="BB124" s="73">
        <f t="shared" si="161"/>
        <v>0</v>
      </c>
      <c r="BC124" s="73">
        <f t="shared" si="161"/>
        <v>0</v>
      </c>
      <c r="BD124" s="127"/>
      <c r="BE124" s="71"/>
    </row>
    <row r="125" spans="1:57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125"/>
      <c r="AC125" s="236">
        <f t="shared" si="160"/>
        <v>0</v>
      </c>
      <c r="AD125" s="237">
        <f t="shared" si="160"/>
        <v>0</v>
      </c>
      <c r="AE125" s="238">
        <f t="shared" si="160"/>
        <v>0</v>
      </c>
      <c r="AF125" s="238">
        <f t="shared" si="160"/>
        <v>0</v>
      </c>
      <c r="AG125" s="238">
        <f t="shared" si="160"/>
        <v>0</v>
      </c>
      <c r="AH125" s="238">
        <f t="shared" si="160"/>
        <v>0</v>
      </c>
      <c r="AI125" s="238">
        <f t="shared" si="160"/>
        <v>0</v>
      </c>
      <c r="AJ125" s="238">
        <f t="shared" si="160"/>
        <v>0</v>
      </c>
      <c r="AK125" s="238">
        <f t="shared" si="160"/>
        <v>0</v>
      </c>
      <c r="AL125" s="238">
        <f t="shared" si="160"/>
        <v>0</v>
      </c>
      <c r="AM125" s="238">
        <f t="shared" si="160"/>
        <v>0</v>
      </c>
      <c r="AN125" s="238">
        <f t="shared" si="160"/>
        <v>0</v>
      </c>
      <c r="AO125" s="238">
        <f t="shared" si="160"/>
        <v>0</v>
      </c>
      <c r="AP125" s="252"/>
      <c r="AQ125" s="71">
        <f t="shared" si="161"/>
        <v>0</v>
      </c>
      <c r="AR125" s="72">
        <f t="shared" si="161"/>
        <v>0</v>
      </c>
      <c r="AS125" s="73">
        <f t="shared" si="161"/>
        <v>0</v>
      </c>
      <c r="AT125" s="73">
        <f t="shared" si="161"/>
        <v>0</v>
      </c>
      <c r="AU125" s="73">
        <f t="shared" si="161"/>
        <v>0</v>
      </c>
      <c r="AV125" s="73">
        <f t="shared" si="161"/>
        <v>0</v>
      </c>
      <c r="AW125" s="73">
        <f t="shared" si="161"/>
        <v>0</v>
      </c>
      <c r="AX125" s="73">
        <f t="shared" si="161"/>
        <v>0</v>
      </c>
      <c r="AY125" s="73">
        <f t="shared" si="161"/>
        <v>0</v>
      </c>
      <c r="AZ125" s="73">
        <f t="shared" si="161"/>
        <v>0</v>
      </c>
      <c r="BA125" s="73">
        <f t="shared" si="161"/>
        <v>0</v>
      </c>
      <c r="BB125" s="73">
        <f t="shared" si="161"/>
        <v>0</v>
      </c>
      <c r="BC125" s="73">
        <f t="shared" si="161"/>
        <v>0</v>
      </c>
      <c r="BD125" s="127"/>
      <c r="BE125" s="71"/>
    </row>
    <row r="126" spans="1:57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125"/>
      <c r="AC126" s="236">
        <f t="shared" si="160"/>
        <v>0</v>
      </c>
      <c r="AD126" s="237">
        <f t="shared" si="160"/>
        <v>0</v>
      </c>
      <c r="AE126" s="238">
        <f t="shared" si="160"/>
        <v>0</v>
      </c>
      <c r="AF126" s="238">
        <f t="shared" si="160"/>
        <v>0</v>
      </c>
      <c r="AG126" s="238">
        <f t="shared" si="160"/>
        <v>0</v>
      </c>
      <c r="AH126" s="238">
        <f t="shared" si="160"/>
        <v>0</v>
      </c>
      <c r="AI126" s="238">
        <f t="shared" si="160"/>
        <v>0</v>
      </c>
      <c r="AJ126" s="238">
        <f t="shared" si="160"/>
        <v>0</v>
      </c>
      <c r="AK126" s="238">
        <f t="shared" si="160"/>
        <v>0</v>
      </c>
      <c r="AL126" s="238">
        <f t="shared" si="160"/>
        <v>0</v>
      </c>
      <c r="AM126" s="238">
        <f t="shared" si="160"/>
        <v>0</v>
      </c>
      <c r="AN126" s="238">
        <f t="shared" si="160"/>
        <v>0</v>
      </c>
      <c r="AO126" s="238">
        <f t="shared" si="160"/>
        <v>0</v>
      </c>
      <c r="AP126" s="252"/>
      <c r="AQ126" s="71">
        <f t="shared" si="161"/>
        <v>0</v>
      </c>
      <c r="AR126" s="72">
        <f t="shared" si="161"/>
        <v>0</v>
      </c>
      <c r="AS126" s="73">
        <f t="shared" si="161"/>
        <v>0</v>
      </c>
      <c r="AT126" s="73">
        <f t="shared" si="161"/>
        <v>0</v>
      </c>
      <c r="AU126" s="73">
        <f t="shared" si="161"/>
        <v>0</v>
      </c>
      <c r="AV126" s="73">
        <f t="shared" si="161"/>
        <v>0</v>
      </c>
      <c r="AW126" s="73">
        <f t="shared" si="161"/>
        <v>0</v>
      </c>
      <c r="AX126" s="73">
        <f t="shared" si="161"/>
        <v>0</v>
      </c>
      <c r="AY126" s="73">
        <f t="shared" si="161"/>
        <v>0</v>
      </c>
      <c r="AZ126" s="73">
        <f t="shared" si="161"/>
        <v>0</v>
      </c>
      <c r="BA126" s="73">
        <f t="shared" si="161"/>
        <v>0</v>
      </c>
      <c r="BB126" s="73">
        <f t="shared" si="161"/>
        <v>0</v>
      </c>
      <c r="BC126" s="73">
        <f t="shared" si="161"/>
        <v>0</v>
      </c>
      <c r="BD126" s="127"/>
      <c r="BE126" s="71"/>
    </row>
    <row r="127" spans="1:57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E127" si="162">SUM(D122:D126)</f>
        <v>1040</v>
      </c>
      <c r="E127" s="140">
        <f t="shared" si="162"/>
        <v>1334</v>
      </c>
      <c r="F127" s="141">
        <f t="shared" si="162"/>
        <v>1461</v>
      </c>
      <c r="G127" s="140">
        <f t="shared" si="162"/>
        <v>1463</v>
      </c>
      <c r="H127" s="141">
        <f t="shared" si="162"/>
        <v>1485</v>
      </c>
      <c r="I127" s="140">
        <f t="shared" si="162"/>
        <v>1400</v>
      </c>
      <c r="J127" s="141">
        <f t="shared" si="162"/>
        <v>1338</v>
      </c>
      <c r="K127" s="140">
        <f t="shared" si="162"/>
        <v>1219</v>
      </c>
      <c r="L127" s="141">
        <f t="shared" si="162"/>
        <v>1113</v>
      </c>
      <c r="M127" s="141">
        <f t="shared" si="162"/>
        <v>1049</v>
      </c>
      <c r="N127" s="142">
        <f t="shared" si="162"/>
        <v>992</v>
      </c>
      <c r="O127" s="139">
        <f t="shared" si="162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291">
        <v>351</v>
      </c>
      <c r="AB127" s="142">
        <v>357</v>
      </c>
      <c r="AC127" s="240">
        <f t="shared" si="160"/>
        <v>4.923413566739606E-2</v>
      </c>
      <c r="AD127" s="241">
        <f t="shared" si="160"/>
        <v>-8.9423076923076925E-2</v>
      </c>
      <c r="AE127" s="242">
        <f t="shared" si="160"/>
        <v>-0.34332833583208394</v>
      </c>
      <c r="AF127" s="242">
        <f t="shared" si="160"/>
        <v>-0.4941820670773443</v>
      </c>
      <c r="AG127" s="242">
        <f t="shared" si="160"/>
        <v>-0.48735475051264526</v>
      </c>
      <c r="AH127" s="242">
        <f t="shared" si="160"/>
        <v>-0.58720538720538717</v>
      </c>
      <c r="AI127" s="242">
        <f t="shared" si="160"/>
        <v>-0.59642857142857142</v>
      </c>
      <c r="AJ127" s="242">
        <f t="shared" si="160"/>
        <v>-0.64275037369207777</v>
      </c>
      <c r="AK127" s="242">
        <f t="shared" si="160"/>
        <v>-0.63166529942575877</v>
      </c>
      <c r="AL127" s="242">
        <f t="shared" si="160"/>
        <v>-0.63432165318957767</v>
      </c>
      <c r="AM127" s="242">
        <f t="shared" si="160"/>
        <v>-0.63965681601525259</v>
      </c>
      <c r="AN127" s="242">
        <f t="shared" si="160"/>
        <v>-0.64516129032258063</v>
      </c>
      <c r="AO127" s="242">
        <f t="shared" si="160"/>
        <v>-0.63399374348279458</v>
      </c>
      <c r="AP127" s="253"/>
      <c r="AQ127" s="141">
        <f t="shared" si="136"/>
        <v>45</v>
      </c>
      <c r="AR127" s="143">
        <f t="shared" si="136"/>
        <v>-93</v>
      </c>
      <c r="AS127" s="136">
        <f t="shared" si="136"/>
        <v>-458</v>
      </c>
      <c r="AT127" s="136">
        <f t="shared" ref="AT127:AU127" si="163">SUM(AT122:AT126)</f>
        <v>-722</v>
      </c>
      <c r="AU127" s="136">
        <f t="shared" si="163"/>
        <v>-713</v>
      </c>
      <c r="AV127" s="136">
        <f t="shared" ref="AV127:AW127" si="164">SUM(AV122:AV126)</f>
        <v>-872</v>
      </c>
      <c r="AW127" s="136">
        <f t="shared" si="164"/>
        <v>-835</v>
      </c>
      <c r="AX127" s="136">
        <f t="shared" ref="AX127:AY127" si="165">SUM(AX122:AX126)</f>
        <v>-860</v>
      </c>
      <c r="AY127" s="136">
        <f t="shared" si="165"/>
        <v>-770</v>
      </c>
      <c r="AZ127" s="136">
        <f t="shared" ref="AZ127:BA127" si="166">SUM(AZ122:AZ126)</f>
        <v>-706</v>
      </c>
      <c r="BA127" s="136">
        <f t="shared" si="166"/>
        <v>-671</v>
      </c>
      <c r="BB127" s="136">
        <f t="shared" ref="BB127:BC127" si="167">SUM(BB122:BB126)</f>
        <v>-640</v>
      </c>
      <c r="BC127" s="136">
        <f t="shared" si="167"/>
        <v>-608</v>
      </c>
      <c r="BD127" s="138"/>
      <c r="BE127" s="97">
        <f t="shared" si="162"/>
        <v>357</v>
      </c>
    </row>
    <row r="128" spans="1:57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101"/>
      <c r="AC128" s="244"/>
      <c r="AD128" s="245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7"/>
      <c r="AQ128" s="102"/>
      <c r="AR128" s="103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5"/>
      <c r="BE128" s="102"/>
    </row>
    <row r="129" spans="1:57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127">
        <v>0</v>
      </c>
      <c r="AC129" s="236">
        <f t="shared" ref="AC129:AO134" si="168">IF(ISERROR((O129-C129)/C129)=TRUE,0,(O129-C129)/C129)</f>
        <v>14</v>
      </c>
      <c r="AD129" s="237">
        <f t="shared" si="168"/>
        <v>-1</v>
      </c>
      <c r="AE129" s="238">
        <f t="shared" si="168"/>
        <v>-1</v>
      </c>
      <c r="AF129" s="238">
        <f t="shared" si="168"/>
        <v>-1</v>
      </c>
      <c r="AG129" s="238">
        <f t="shared" si="168"/>
        <v>-1</v>
      </c>
      <c r="AH129" s="238">
        <f t="shared" si="168"/>
        <v>-1</v>
      </c>
      <c r="AI129" s="238">
        <f t="shared" si="168"/>
        <v>-1</v>
      </c>
      <c r="AJ129" s="238">
        <f t="shared" si="168"/>
        <v>-1</v>
      </c>
      <c r="AK129" s="238">
        <f t="shared" si="168"/>
        <v>-1</v>
      </c>
      <c r="AL129" s="238">
        <f t="shared" si="168"/>
        <v>0</v>
      </c>
      <c r="AM129" s="238">
        <f t="shared" si="168"/>
        <v>0</v>
      </c>
      <c r="AN129" s="238">
        <f t="shared" si="168"/>
        <v>-1</v>
      </c>
      <c r="AO129" s="238">
        <f t="shared" si="168"/>
        <v>-1</v>
      </c>
      <c r="AP129" s="252"/>
      <c r="AQ129" s="129">
        <f t="shared" ref="AQ129:BC133" si="169">O129-C129</f>
        <v>14</v>
      </c>
      <c r="AR129" s="72">
        <f t="shared" si="169"/>
        <v>-50</v>
      </c>
      <c r="AS129" s="73">
        <f t="shared" si="169"/>
        <v>-36</v>
      </c>
      <c r="AT129" s="73">
        <f t="shared" si="169"/>
        <v>-134</v>
      </c>
      <c r="AU129" s="73">
        <f t="shared" si="169"/>
        <v>-62</v>
      </c>
      <c r="AV129" s="73">
        <f t="shared" si="169"/>
        <v>-120</v>
      </c>
      <c r="AW129" s="73">
        <f t="shared" si="169"/>
        <v>-153</v>
      </c>
      <c r="AX129" s="73">
        <f t="shared" si="169"/>
        <v>-60</v>
      </c>
      <c r="AY129" s="73">
        <f t="shared" si="169"/>
        <v>-1</v>
      </c>
      <c r="AZ129" s="73">
        <f t="shared" si="169"/>
        <v>0</v>
      </c>
      <c r="BA129" s="73">
        <f t="shared" si="169"/>
        <v>0</v>
      </c>
      <c r="BB129" s="73">
        <f t="shared" si="169"/>
        <v>-17</v>
      </c>
      <c r="BC129" s="73">
        <f t="shared" si="169"/>
        <v>-15</v>
      </c>
      <c r="BD129" s="127"/>
      <c r="BE129" s="71">
        <f>IF(ISERROR(GETPIVOTDATA("VALUE",'CSS WK pvt'!$J$2,"DT_FILE",BE$8,"COMMODITY",BE$6,"TRIM_CAT",TRIM(B129),"TRIM_LINE",A$128))=TRUE,0,GETPIVOTDATA("VALUE",'CSS WK pvt'!$J$2,"DT_FILE",BE$8,"COMMODITY",BE$6,"TRIM_CAT",TRIM(B129),"TRIM_LINE",A$128))</f>
        <v>0</v>
      </c>
    </row>
    <row r="130" spans="1:57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127">
        <v>0</v>
      </c>
      <c r="AC130" s="236">
        <f t="shared" si="168"/>
        <v>-0.33333333333333331</v>
      </c>
      <c r="AD130" s="237">
        <f t="shared" si="168"/>
        <v>-1</v>
      </c>
      <c r="AE130" s="238">
        <f t="shared" si="168"/>
        <v>-1</v>
      </c>
      <c r="AF130" s="238">
        <f t="shared" si="168"/>
        <v>-1</v>
      </c>
      <c r="AG130" s="238">
        <f t="shared" si="168"/>
        <v>-1</v>
      </c>
      <c r="AH130" s="238">
        <f t="shared" si="168"/>
        <v>-1</v>
      </c>
      <c r="AI130" s="238">
        <f t="shared" si="168"/>
        <v>-1</v>
      </c>
      <c r="AJ130" s="238">
        <f t="shared" si="168"/>
        <v>-1</v>
      </c>
      <c r="AK130" s="238">
        <f t="shared" si="168"/>
        <v>0</v>
      </c>
      <c r="AL130" s="238">
        <f t="shared" si="168"/>
        <v>0</v>
      </c>
      <c r="AM130" s="238">
        <f t="shared" si="168"/>
        <v>0</v>
      </c>
      <c r="AN130" s="238">
        <f t="shared" si="168"/>
        <v>-1</v>
      </c>
      <c r="AO130" s="238">
        <f t="shared" si="168"/>
        <v>-1</v>
      </c>
      <c r="AP130" s="252"/>
      <c r="AQ130" s="129">
        <f t="shared" si="169"/>
        <v>-1</v>
      </c>
      <c r="AR130" s="72">
        <f t="shared" si="169"/>
        <v>-13</v>
      </c>
      <c r="AS130" s="73">
        <f t="shared" si="169"/>
        <v>-14</v>
      </c>
      <c r="AT130" s="73">
        <f t="shared" si="169"/>
        <v>-32</v>
      </c>
      <c r="AU130" s="73">
        <f t="shared" si="169"/>
        <v>-13</v>
      </c>
      <c r="AV130" s="73">
        <f t="shared" si="169"/>
        <v>-37</v>
      </c>
      <c r="AW130" s="73">
        <f t="shared" si="169"/>
        <v>-38</v>
      </c>
      <c r="AX130" s="73">
        <f t="shared" si="169"/>
        <v>-35</v>
      </c>
      <c r="AY130" s="73">
        <f t="shared" si="169"/>
        <v>0</v>
      </c>
      <c r="AZ130" s="73">
        <f t="shared" si="169"/>
        <v>0</v>
      </c>
      <c r="BA130" s="73">
        <f t="shared" si="169"/>
        <v>0</v>
      </c>
      <c r="BB130" s="73">
        <f t="shared" si="169"/>
        <v>-3</v>
      </c>
      <c r="BC130" s="73">
        <f t="shared" si="169"/>
        <v>-2</v>
      </c>
      <c r="BD130" s="127"/>
      <c r="BE130" s="71">
        <f>IF(ISERROR(GETPIVOTDATA("VALUE",'CSS WK pvt'!$J$2,"DT_FILE",BE$8,"COMMODITY",BE$6,"TRIM_CAT",TRIM(B130),"TRIM_LINE",A$128))=TRUE,0,GETPIVOTDATA("VALUE",'CSS WK pvt'!$J$2,"DT_FILE",BE$8,"COMMODITY",BE$6,"TRIM_CAT",TRIM(B130),"TRIM_LINE",A$128))</f>
        <v>0</v>
      </c>
    </row>
    <row r="131" spans="1:57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272">
        <v>12</v>
      </c>
      <c r="AB131" s="127">
        <v>15</v>
      </c>
      <c r="AC131" s="236">
        <f t="shared" si="168"/>
        <v>-0.78947368421052633</v>
      </c>
      <c r="AD131" s="237">
        <f t="shared" si="168"/>
        <v>-1</v>
      </c>
      <c r="AE131" s="238">
        <f t="shared" si="168"/>
        <v>-1</v>
      </c>
      <c r="AF131" s="238">
        <f t="shared" si="168"/>
        <v>-1</v>
      </c>
      <c r="AG131" s="238">
        <f t="shared" si="168"/>
        <v>-1</v>
      </c>
      <c r="AH131" s="238">
        <f t="shared" si="168"/>
        <v>-1</v>
      </c>
      <c r="AI131" s="238">
        <f t="shared" si="168"/>
        <v>-1</v>
      </c>
      <c r="AJ131" s="238">
        <f t="shared" si="168"/>
        <v>5</v>
      </c>
      <c r="AK131" s="238">
        <f t="shared" si="168"/>
        <v>-0.8</v>
      </c>
      <c r="AL131" s="238">
        <f t="shared" si="168"/>
        <v>-0.5</v>
      </c>
      <c r="AM131" s="238">
        <f t="shared" si="168"/>
        <v>-0.16666666666666666</v>
      </c>
      <c r="AN131" s="238">
        <f t="shared" si="168"/>
        <v>-0.6</v>
      </c>
      <c r="AO131" s="238">
        <f t="shared" si="168"/>
        <v>2</v>
      </c>
      <c r="AP131" s="252"/>
      <c r="AQ131" s="129">
        <f t="shared" si="169"/>
        <v>-15</v>
      </c>
      <c r="AR131" s="72">
        <f t="shared" si="169"/>
        <v>-10</v>
      </c>
      <c r="AS131" s="73">
        <f t="shared" si="169"/>
        <v>-1</v>
      </c>
      <c r="AT131" s="73">
        <f t="shared" si="169"/>
        <v>-6</v>
      </c>
      <c r="AU131" s="73">
        <f t="shared" si="169"/>
        <v>-3</v>
      </c>
      <c r="AV131" s="73">
        <f t="shared" si="169"/>
        <v>-5</v>
      </c>
      <c r="AW131" s="73">
        <f t="shared" si="169"/>
        <v>-2</v>
      </c>
      <c r="AX131" s="73">
        <f t="shared" si="169"/>
        <v>15</v>
      </c>
      <c r="AY131" s="73">
        <f t="shared" si="169"/>
        <v>-8</v>
      </c>
      <c r="AZ131" s="73">
        <f t="shared" si="169"/>
        <v>-2</v>
      </c>
      <c r="BA131" s="73">
        <f t="shared" si="169"/>
        <v>-1</v>
      </c>
      <c r="BB131" s="73">
        <f t="shared" si="169"/>
        <v>-6</v>
      </c>
      <c r="BC131" s="73">
        <f t="shared" si="169"/>
        <v>8</v>
      </c>
      <c r="BD131" s="127"/>
      <c r="BE131" s="71">
        <f>IF(ISERROR(GETPIVOTDATA("VALUE",'CSS WK pvt'!$J$2,"DT_FILE",BE$8,"COMMODITY",BE$6,"TRIM_CAT",TRIM(B131),"TRIM_LINE",A$128))=TRUE,0,GETPIVOTDATA("VALUE",'CSS WK pvt'!$J$2,"DT_FILE",BE$8,"COMMODITY",BE$6,"TRIM_CAT",TRIM(B131),"TRIM_LINE",A$128))</f>
        <v>15</v>
      </c>
    </row>
    <row r="132" spans="1:57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272">
        <v>3</v>
      </c>
      <c r="AB132" s="127">
        <v>0</v>
      </c>
      <c r="AC132" s="236">
        <f t="shared" si="168"/>
        <v>-1</v>
      </c>
      <c r="AD132" s="237">
        <f t="shared" si="168"/>
        <v>-1</v>
      </c>
      <c r="AE132" s="238">
        <f t="shared" si="168"/>
        <v>-1</v>
      </c>
      <c r="AF132" s="238">
        <f t="shared" si="168"/>
        <v>0</v>
      </c>
      <c r="AG132" s="238">
        <f t="shared" si="168"/>
        <v>0</v>
      </c>
      <c r="AH132" s="238">
        <f t="shared" si="168"/>
        <v>-1</v>
      </c>
      <c r="AI132" s="238">
        <f t="shared" si="168"/>
        <v>0</v>
      </c>
      <c r="AJ132" s="238">
        <f t="shared" si="168"/>
        <v>0</v>
      </c>
      <c r="AK132" s="238">
        <f t="shared" si="168"/>
        <v>0</v>
      </c>
      <c r="AL132" s="238">
        <f t="shared" si="168"/>
        <v>-0.5</v>
      </c>
      <c r="AM132" s="238">
        <f t="shared" si="168"/>
        <v>0</v>
      </c>
      <c r="AN132" s="238">
        <f t="shared" si="168"/>
        <v>-1</v>
      </c>
      <c r="AO132" s="238">
        <f t="shared" si="168"/>
        <v>0</v>
      </c>
      <c r="AP132" s="252"/>
      <c r="AQ132" s="129">
        <f t="shared" si="169"/>
        <v>-4</v>
      </c>
      <c r="AR132" s="72">
        <f t="shared" si="169"/>
        <v>-3</v>
      </c>
      <c r="AS132" s="73">
        <f t="shared" si="169"/>
        <v>-1</v>
      </c>
      <c r="AT132" s="73">
        <f t="shared" si="169"/>
        <v>0</v>
      </c>
      <c r="AU132" s="73">
        <f t="shared" si="169"/>
        <v>0</v>
      </c>
      <c r="AV132" s="73">
        <f t="shared" si="169"/>
        <v>-1</v>
      </c>
      <c r="AW132" s="73">
        <f t="shared" si="169"/>
        <v>0</v>
      </c>
      <c r="AX132" s="73">
        <f t="shared" si="169"/>
        <v>1</v>
      </c>
      <c r="AY132" s="73">
        <f t="shared" si="169"/>
        <v>1</v>
      </c>
      <c r="AZ132" s="73">
        <f t="shared" si="169"/>
        <v>-1</v>
      </c>
      <c r="BA132" s="73">
        <f t="shared" si="169"/>
        <v>0</v>
      </c>
      <c r="BB132" s="73">
        <f t="shared" si="169"/>
        <v>-3</v>
      </c>
      <c r="BC132" s="73">
        <f t="shared" si="169"/>
        <v>3</v>
      </c>
      <c r="BD132" s="127"/>
      <c r="BE132" s="71">
        <f>IF(ISERROR(GETPIVOTDATA("VALUE",'CSS WK pvt'!$J$2,"DT_FILE",BE$8,"COMMODITY",BE$6,"TRIM_CAT",TRIM(B132),"TRIM_LINE",A$128))=TRUE,0,GETPIVOTDATA("VALUE",'CSS WK pvt'!$J$2,"DT_FILE",BE$8,"COMMODITY",BE$6,"TRIM_CAT",TRIM(B132),"TRIM_LINE",A$128))</f>
        <v>0</v>
      </c>
    </row>
    <row r="133" spans="1:57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127">
        <v>0</v>
      </c>
      <c r="AC133" s="236">
        <f t="shared" si="168"/>
        <v>0</v>
      </c>
      <c r="AD133" s="237">
        <f t="shared" si="168"/>
        <v>0</v>
      </c>
      <c r="AE133" s="238">
        <f t="shared" si="168"/>
        <v>0</v>
      </c>
      <c r="AF133" s="238">
        <f t="shared" si="168"/>
        <v>0</v>
      </c>
      <c r="AG133" s="238">
        <f t="shared" si="168"/>
        <v>-1</v>
      </c>
      <c r="AH133" s="238">
        <f t="shared" si="168"/>
        <v>0</v>
      </c>
      <c r="AI133" s="238">
        <f t="shared" si="168"/>
        <v>0</v>
      </c>
      <c r="AJ133" s="238">
        <f t="shared" si="168"/>
        <v>0</v>
      </c>
      <c r="AK133" s="238">
        <f t="shared" si="168"/>
        <v>0</v>
      </c>
      <c r="AL133" s="238">
        <f t="shared" si="168"/>
        <v>0</v>
      </c>
      <c r="AM133" s="238">
        <f t="shared" si="168"/>
        <v>0</v>
      </c>
      <c r="AN133" s="238">
        <f t="shared" si="168"/>
        <v>-1</v>
      </c>
      <c r="AO133" s="238">
        <f t="shared" si="168"/>
        <v>0</v>
      </c>
      <c r="AP133" s="252"/>
      <c r="AQ133" s="129">
        <f t="shared" si="169"/>
        <v>0</v>
      </c>
      <c r="AR133" s="72">
        <f t="shared" si="169"/>
        <v>0</v>
      </c>
      <c r="AS133" s="73">
        <f t="shared" si="169"/>
        <v>0</v>
      </c>
      <c r="AT133" s="73">
        <f t="shared" si="169"/>
        <v>0</v>
      </c>
      <c r="AU133" s="73">
        <f t="shared" si="169"/>
        <v>-1</v>
      </c>
      <c r="AV133" s="73">
        <f t="shared" si="169"/>
        <v>0</v>
      </c>
      <c r="AW133" s="73">
        <f t="shared" si="169"/>
        <v>0</v>
      </c>
      <c r="AX133" s="73">
        <f t="shared" si="169"/>
        <v>1</v>
      </c>
      <c r="AY133" s="73">
        <f t="shared" si="169"/>
        <v>0</v>
      </c>
      <c r="AZ133" s="73">
        <f t="shared" si="169"/>
        <v>0</v>
      </c>
      <c r="BA133" s="73">
        <f t="shared" si="169"/>
        <v>0</v>
      </c>
      <c r="BB133" s="73">
        <f t="shared" si="169"/>
        <v>-1</v>
      </c>
      <c r="BC133" s="73">
        <f t="shared" si="169"/>
        <v>0</v>
      </c>
      <c r="BD133" s="127"/>
      <c r="BE133" s="71">
        <f>IF(ISERROR(GETPIVOTDATA("VALUE",'CSS WK pvt'!$J$2,"DT_FILE",BE$8,"COMMODITY",BE$6,"TRIM_CAT",TRIM(B133),"TRIM_LINE",A$128))=TRUE,0,GETPIVOTDATA("VALUE",'CSS WK pvt'!$J$2,"DT_FILE",BE$8,"COMMODITY",BE$6,"TRIM_CAT",TRIM(B133),"TRIM_LINE",A$128))</f>
        <v>0</v>
      </c>
    </row>
    <row r="134" spans="1:57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E134" si="170">SUM(D129:D133)</f>
        <v>76</v>
      </c>
      <c r="E134" s="136">
        <f t="shared" si="170"/>
        <v>52</v>
      </c>
      <c r="F134" s="136">
        <f t="shared" si="170"/>
        <v>172</v>
      </c>
      <c r="G134" s="136">
        <f t="shared" si="170"/>
        <v>79</v>
      </c>
      <c r="H134" s="137">
        <f t="shared" si="170"/>
        <v>163</v>
      </c>
      <c r="I134" s="136">
        <f t="shared" si="170"/>
        <v>193</v>
      </c>
      <c r="J134" s="137">
        <f t="shared" si="170"/>
        <v>98</v>
      </c>
      <c r="K134" s="136">
        <f t="shared" si="170"/>
        <v>11</v>
      </c>
      <c r="L134" s="137">
        <f t="shared" si="170"/>
        <v>6</v>
      </c>
      <c r="M134" s="137">
        <f t="shared" si="170"/>
        <v>6</v>
      </c>
      <c r="N134" s="138">
        <f t="shared" si="170"/>
        <v>34</v>
      </c>
      <c r="O134" s="135">
        <f t="shared" si="17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71">SUM(U129:U133)</f>
        <v>0</v>
      </c>
      <c r="V134" s="273">
        <f t="shared" si="171"/>
        <v>20</v>
      </c>
      <c r="W134" s="273">
        <f t="shared" si="171"/>
        <v>3</v>
      </c>
      <c r="X134" s="273">
        <v>3</v>
      </c>
      <c r="Y134" s="273">
        <v>7</v>
      </c>
      <c r="Z134" s="273">
        <v>4</v>
      </c>
      <c r="AA134" s="273">
        <v>15</v>
      </c>
      <c r="AB134" s="138">
        <v>15</v>
      </c>
      <c r="AC134" s="240">
        <f t="shared" si="168"/>
        <v>-0.22222222222222221</v>
      </c>
      <c r="AD134" s="241">
        <f t="shared" si="168"/>
        <v>-1</v>
      </c>
      <c r="AE134" s="242">
        <f t="shared" si="168"/>
        <v>-1</v>
      </c>
      <c r="AF134" s="242">
        <f t="shared" si="168"/>
        <v>-1</v>
      </c>
      <c r="AG134" s="242">
        <f t="shared" si="168"/>
        <v>-1</v>
      </c>
      <c r="AH134" s="242">
        <f t="shared" si="168"/>
        <v>-1</v>
      </c>
      <c r="AI134" s="242">
        <f t="shared" si="168"/>
        <v>-1</v>
      </c>
      <c r="AJ134" s="242">
        <f t="shared" si="168"/>
        <v>-0.79591836734693877</v>
      </c>
      <c r="AK134" s="242">
        <f t="shared" si="168"/>
        <v>-0.72727272727272729</v>
      </c>
      <c r="AL134" s="242">
        <f t="shared" si="168"/>
        <v>-0.5</v>
      </c>
      <c r="AM134" s="242">
        <f t="shared" si="168"/>
        <v>0.16666666666666666</v>
      </c>
      <c r="AN134" s="242">
        <f t="shared" si="168"/>
        <v>-0.88235294117647056</v>
      </c>
      <c r="AO134" s="242">
        <f t="shared" si="168"/>
        <v>-0.2857142857142857</v>
      </c>
      <c r="AP134" s="253"/>
      <c r="AQ134" s="135">
        <f t="shared" ref="AQ134:AT141" si="172">SUM(AQ129:AQ133)</f>
        <v>-6</v>
      </c>
      <c r="AR134" s="137">
        <f t="shared" si="172"/>
        <v>-76</v>
      </c>
      <c r="AS134" s="136">
        <f t="shared" si="172"/>
        <v>-52</v>
      </c>
      <c r="AT134" s="136">
        <f t="shared" ref="AT134:AU134" si="173">SUM(AT129:AT133)</f>
        <v>-172</v>
      </c>
      <c r="AU134" s="136">
        <f t="shared" si="173"/>
        <v>-79</v>
      </c>
      <c r="AV134" s="136">
        <f t="shared" ref="AV134:AW134" si="174">SUM(AV129:AV133)</f>
        <v>-163</v>
      </c>
      <c r="AW134" s="136">
        <f t="shared" si="174"/>
        <v>-193</v>
      </c>
      <c r="AX134" s="136">
        <f t="shared" ref="AX134:AY134" si="175">SUM(AX129:AX133)</f>
        <v>-78</v>
      </c>
      <c r="AY134" s="136">
        <f t="shared" si="175"/>
        <v>-8</v>
      </c>
      <c r="AZ134" s="136">
        <f t="shared" ref="AZ134:BA134" si="176">SUM(AZ129:AZ133)</f>
        <v>-3</v>
      </c>
      <c r="BA134" s="136">
        <f t="shared" si="176"/>
        <v>-1</v>
      </c>
      <c r="BB134" s="136">
        <f t="shared" ref="BB134:BC134" si="177">SUM(BB129:BB133)</f>
        <v>-30</v>
      </c>
      <c r="BC134" s="136">
        <f t="shared" si="177"/>
        <v>-6</v>
      </c>
      <c r="BD134" s="138"/>
      <c r="BE134" s="97">
        <f t="shared" si="170"/>
        <v>15</v>
      </c>
    </row>
    <row r="135" spans="1:57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101"/>
      <c r="AC135" s="244"/>
      <c r="AD135" s="245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7"/>
      <c r="AQ135" s="102"/>
      <c r="AR135" s="103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  <c r="BE135" s="102"/>
    </row>
    <row r="136" spans="1:57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272">
        <v>3631</v>
      </c>
      <c r="AB136" s="127">
        <v>3851</v>
      </c>
      <c r="AC136" s="236">
        <f t="shared" ref="AC136:AO141" si="178">IF(ISERROR((O136-C136)/C136)=TRUE,0,(O136-C136)/C136)</f>
        <v>-3.9827550810921784E-2</v>
      </c>
      <c r="AD136" s="237">
        <f t="shared" si="178"/>
        <v>-0.40217197792415882</v>
      </c>
      <c r="AE136" s="238">
        <f t="shared" si="178"/>
        <v>-0.55028404729003533</v>
      </c>
      <c r="AF136" s="238">
        <f t="shared" si="178"/>
        <v>-0.52535377358490565</v>
      </c>
      <c r="AG136" s="238">
        <f t="shared" si="178"/>
        <v>-0.48263836239575436</v>
      </c>
      <c r="AH136" s="238">
        <f t="shared" si="178"/>
        <v>-0.52717477420377123</v>
      </c>
      <c r="AI136" s="238">
        <f t="shared" si="178"/>
        <v>-0.51313367910322905</v>
      </c>
      <c r="AJ136" s="238">
        <f t="shared" si="178"/>
        <v>-0.3930059793440841</v>
      </c>
      <c r="AK136" s="238">
        <f t="shared" si="178"/>
        <v>-0.22289286484156068</v>
      </c>
      <c r="AL136" s="238">
        <f t="shared" si="178"/>
        <v>-0.24621886120996442</v>
      </c>
      <c r="AM136" s="238">
        <f t="shared" si="178"/>
        <v>-0.21051407304024192</v>
      </c>
      <c r="AN136" s="238">
        <f t="shared" si="178"/>
        <v>-0.27880278802788028</v>
      </c>
      <c r="AO136" s="238">
        <f t="shared" si="178"/>
        <v>-0.22364763737438528</v>
      </c>
      <c r="AP136" s="252"/>
      <c r="AQ136" s="129">
        <f t="shared" ref="AQ136:BC140" si="179">O136-C136</f>
        <v>-194</v>
      </c>
      <c r="AR136" s="72">
        <f t="shared" si="179"/>
        <v>-2259</v>
      </c>
      <c r="AS136" s="73">
        <f t="shared" si="179"/>
        <v>-3584</v>
      </c>
      <c r="AT136" s="73">
        <f t="shared" si="179"/>
        <v>-3564</v>
      </c>
      <c r="AU136" s="73">
        <f t="shared" si="179"/>
        <v>-3183</v>
      </c>
      <c r="AV136" s="73">
        <f t="shared" si="179"/>
        <v>-3327</v>
      </c>
      <c r="AW136" s="73">
        <f t="shared" si="179"/>
        <v>-3067</v>
      </c>
      <c r="AX136" s="73">
        <f t="shared" si="179"/>
        <v>-2169</v>
      </c>
      <c r="AY136" s="73">
        <f t="shared" si="179"/>
        <v>-1034</v>
      </c>
      <c r="AZ136" s="73">
        <f t="shared" si="179"/>
        <v>-1107</v>
      </c>
      <c r="BA136" s="73">
        <f t="shared" si="179"/>
        <v>-905</v>
      </c>
      <c r="BB136" s="73">
        <f t="shared" si="179"/>
        <v>-1360</v>
      </c>
      <c r="BC136" s="73">
        <f t="shared" si="179"/>
        <v>-1046</v>
      </c>
      <c r="BD136" s="127"/>
      <c r="BE136" s="71">
        <f>IF(ISERROR(GETPIVOTDATA("VALUE",'CSS WK pvt'!$J$2,"DT_FILE",BE$8,"COMMODITY",BE$6,"TRIM_CAT",TRIM(B136),"TRIM_LINE",A135))=TRUE,0,GETPIVOTDATA("VALUE",'CSS WK pvt'!$J$2,"DT_FILE",BE$8,"COMMODITY",BE$6,"TRIM_CAT",TRIM(B136),"TRIM_LINE",A135))</f>
        <v>3851</v>
      </c>
    </row>
    <row r="137" spans="1:57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272">
        <v>561</v>
      </c>
      <c r="AB137" s="127">
        <v>643</v>
      </c>
      <c r="AC137" s="236">
        <f t="shared" si="178"/>
        <v>-0.4250374812593703</v>
      </c>
      <c r="AD137" s="237">
        <f t="shared" si="178"/>
        <v>-0.59837177747625514</v>
      </c>
      <c r="AE137" s="238">
        <f t="shared" si="178"/>
        <v>-0.67118827997829622</v>
      </c>
      <c r="AF137" s="238">
        <f t="shared" si="178"/>
        <v>-0.63320246775098155</v>
      </c>
      <c r="AG137" s="238">
        <f t="shared" si="178"/>
        <v>-0.55204460966542745</v>
      </c>
      <c r="AH137" s="238">
        <f t="shared" si="178"/>
        <v>-0.604179471419791</v>
      </c>
      <c r="AI137" s="238">
        <f t="shared" si="178"/>
        <v>-0.63116250760803405</v>
      </c>
      <c r="AJ137" s="238">
        <f t="shared" si="178"/>
        <v>-0.62991202346041053</v>
      </c>
      <c r="AK137" s="238">
        <f t="shared" si="178"/>
        <v>-0.58172458172458175</v>
      </c>
      <c r="AL137" s="238">
        <f t="shared" si="178"/>
        <v>-0.62792297111416784</v>
      </c>
      <c r="AM137" s="238">
        <f t="shared" si="178"/>
        <v>-0.59194948697711125</v>
      </c>
      <c r="AN137" s="238">
        <f t="shared" si="178"/>
        <v>-0.37296037296037299</v>
      </c>
      <c r="AO137" s="238">
        <f t="shared" si="178"/>
        <v>-0.26857887874837028</v>
      </c>
      <c r="AP137" s="252"/>
      <c r="AQ137" s="129">
        <f t="shared" si="179"/>
        <v>-567</v>
      </c>
      <c r="AR137" s="72">
        <f t="shared" si="179"/>
        <v>-882</v>
      </c>
      <c r="AS137" s="73">
        <f t="shared" si="179"/>
        <v>-1237</v>
      </c>
      <c r="AT137" s="73">
        <f t="shared" si="179"/>
        <v>-1129</v>
      </c>
      <c r="AU137" s="73">
        <f t="shared" si="179"/>
        <v>-891</v>
      </c>
      <c r="AV137" s="73">
        <f t="shared" si="179"/>
        <v>-983</v>
      </c>
      <c r="AW137" s="73">
        <f t="shared" si="179"/>
        <v>-1037</v>
      </c>
      <c r="AX137" s="73">
        <f t="shared" si="179"/>
        <v>-1074</v>
      </c>
      <c r="AY137" s="73">
        <f t="shared" si="179"/>
        <v>-904</v>
      </c>
      <c r="AZ137" s="73">
        <f t="shared" si="179"/>
        <v>-913</v>
      </c>
      <c r="BA137" s="73">
        <f t="shared" si="179"/>
        <v>-750</v>
      </c>
      <c r="BB137" s="73">
        <f t="shared" si="179"/>
        <v>-320</v>
      </c>
      <c r="BC137" s="73">
        <f t="shared" si="179"/>
        <v>-206</v>
      </c>
      <c r="BD137" s="127"/>
      <c r="BE137" s="71">
        <f>IF(ISERROR(GETPIVOTDATA("VALUE",'CSS WK pvt'!$J$2,"DT_FILE",BE$8,"COMMODITY",BE$6,"TRIM_CAT",TRIM(B137),"TRIM_LINE",A135))=TRUE,0,GETPIVOTDATA("VALUE",'CSS WK pvt'!$J$2,"DT_FILE",BE$8,"COMMODITY",BE$6,"TRIM_CAT",TRIM(B137),"TRIM_LINE",A135))</f>
        <v>643</v>
      </c>
    </row>
    <row r="138" spans="1:57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272">
        <v>158</v>
      </c>
      <c r="AB138" s="127">
        <v>134</v>
      </c>
      <c r="AC138" s="236">
        <f t="shared" si="178"/>
        <v>-0.37037037037037035</v>
      </c>
      <c r="AD138" s="237">
        <f t="shared" si="178"/>
        <v>-0.31578947368421051</v>
      </c>
      <c r="AE138" s="238">
        <f t="shared" si="178"/>
        <v>0.20588235294117646</v>
      </c>
      <c r="AF138" s="238">
        <f t="shared" si="178"/>
        <v>0.66153846153846152</v>
      </c>
      <c r="AG138" s="238">
        <f t="shared" si="178"/>
        <v>1.25</v>
      </c>
      <c r="AH138" s="238">
        <f t="shared" si="178"/>
        <v>1.3695652173913044</v>
      </c>
      <c r="AI138" s="238">
        <f t="shared" si="178"/>
        <v>3.9655172413793105</v>
      </c>
      <c r="AJ138" s="238">
        <f t="shared" si="178"/>
        <v>5.068965517241379</v>
      </c>
      <c r="AK138" s="238">
        <f t="shared" si="178"/>
        <v>2.8250000000000002</v>
      </c>
      <c r="AL138" s="238">
        <f t="shared" si="178"/>
        <v>2.1860465116279069</v>
      </c>
      <c r="AM138" s="238">
        <f t="shared" si="178"/>
        <v>2.0416666666666665</v>
      </c>
      <c r="AN138" s="238">
        <f t="shared" si="178"/>
        <v>2.1304347826086958</v>
      </c>
      <c r="AO138" s="238">
        <f t="shared" si="178"/>
        <v>3.6470588235294117</v>
      </c>
      <c r="AP138" s="252"/>
      <c r="AQ138" s="129">
        <f t="shared" si="179"/>
        <v>-20</v>
      </c>
      <c r="AR138" s="72">
        <f t="shared" si="179"/>
        <v>-18</v>
      </c>
      <c r="AS138" s="73">
        <f t="shared" si="179"/>
        <v>14</v>
      </c>
      <c r="AT138" s="73">
        <f t="shared" si="179"/>
        <v>43</v>
      </c>
      <c r="AU138" s="73">
        <f t="shared" si="179"/>
        <v>70</v>
      </c>
      <c r="AV138" s="73">
        <f t="shared" si="179"/>
        <v>63</v>
      </c>
      <c r="AW138" s="73">
        <f t="shared" si="179"/>
        <v>115</v>
      </c>
      <c r="AX138" s="73">
        <f t="shared" si="179"/>
        <v>147</v>
      </c>
      <c r="AY138" s="73">
        <f t="shared" si="179"/>
        <v>113</v>
      </c>
      <c r="AZ138" s="73">
        <f t="shared" si="179"/>
        <v>94</v>
      </c>
      <c r="BA138" s="73">
        <f t="shared" si="179"/>
        <v>98</v>
      </c>
      <c r="BB138" s="73">
        <f t="shared" si="179"/>
        <v>98</v>
      </c>
      <c r="BC138" s="73">
        <f t="shared" si="179"/>
        <v>124</v>
      </c>
      <c r="BD138" s="127"/>
      <c r="BE138" s="71">
        <f>IF(ISERROR(GETPIVOTDATA("VALUE",'CSS WK pvt'!$J$2,"DT_FILE",BE$8,"COMMODITY",BE$6,"TRIM_CAT",TRIM(B138),"TRIM_LINE",A135))=TRUE,0,GETPIVOTDATA("VALUE",'CSS WK pvt'!$J$2,"DT_FILE",BE$8,"COMMODITY",BE$6,"TRIM_CAT",TRIM(B138),"TRIM_LINE",A135))</f>
        <v>134</v>
      </c>
    </row>
    <row r="139" spans="1:57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272">
        <v>34</v>
      </c>
      <c r="AB139" s="127">
        <v>31</v>
      </c>
      <c r="AC139" s="236">
        <f t="shared" si="178"/>
        <v>0.3</v>
      </c>
      <c r="AD139" s="237">
        <f t="shared" si="178"/>
        <v>9.0909090909090912E-2</v>
      </c>
      <c r="AE139" s="238">
        <f t="shared" si="178"/>
        <v>0.90909090909090906</v>
      </c>
      <c r="AF139" s="238">
        <f t="shared" si="178"/>
        <v>0.53333333333333333</v>
      </c>
      <c r="AG139" s="238">
        <f t="shared" si="178"/>
        <v>0.83333333333333337</v>
      </c>
      <c r="AH139" s="238">
        <f t="shared" si="178"/>
        <v>0.85</v>
      </c>
      <c r="AI139" s="238">
        <f t="shared" si="178"/>
        <v>1.2</v>
      </c>
      <c r="AJ139" s="238">
        <f t="shared" si="178"/>
        <v>2.2000000000000002</v>
      </c>
      <c r="AK139" s="238">
        <f t="shared" si="178"/>
        <v>2.0714285714285716</v>
      </c>
      <c r="AL139" s="238">
        <f t="shared" si="178"/>
        <v>1.125</v>
      </c>
      <c r="AM139" s="238">
        <f t="shared" si="178"/>
        <v>1.1578947368421053</v>
      </c>
      <c r="AN139" s="238">
        <f t="shared" si="178"/>
        <v>2</v>
      </c>
      <c r="AO139" s="238">
        <f t="shared" si="178"/>
        <v>1.6153846153846154</v>
      </c>
      <c r="AP139" s="252"/>
      <c r="AQ139" s="129">
        <f t="shared" si="179"/>
        <v>3</v>
      </c>
      <c r="AR139" s="72">
        <f t="shared" si="179"/>
        <v>1</v>
      </c>
      <c r="AS139" s="73">
        <f t="shared" si="179"/>
        <v>10</v>
      </c>
      <c r="AT139" s="73">
        <f t="shared" si="179"/>
        <v>8</v>
      </c>
      <c r="AU139" s="73">
        <f t="shared" si="179"/>
        <v>15</v>
      </c>
      <c r="AV139" s="73">
        <f t="shared" si="179"/>
        <v>17</v>
      </c>
      <c r="AW139" s="73">
        <f t="shared" si="179"/>
        <v>24</v>
      </c>
      <c r="AX139" s="73">
        <f t="shared" si="179"/>
        <v>33</v>
      </c>
      <c r="AY139" s="73">
        <f t="shared" si="179"/>
        <v>29</v>
      </c>
      <c r="AZ139" s="73">
        <f t="shared" si="179"/>
        <v>18</v>
      </c>
      <c r="BA139" s="73">
        <f t="shared" si="179"/>
        <v>22</v>
      </c>
      <c r="BB139" s="73">
        <f t="shared" si="179"/>
        <v>28</v>
      </c>
      <c r="BC139" s="73">
        <f t="shared" si="179"/>
        <v>21</v>
      </c>
      <c r="BD139" s="127"/>
      <c r="BE139" s="71">
        <f>IF(ISERROR(GETPIVOTDATA("VALUE",'CSS WK pvt'!$J$2,"DT_FILE",BE$8,"COMMODITY",BE$6,"TRIM_CAT",TRIM(B139),"TRIM_LINE",A135))=TRUE,0,GETPIVOTDATA("VALUE",'CSS WK pvt'!$J$2,"DT_FILE",BE$8,"COMMODITY",BE$6,"TRIM_CAT",TRIM(B139),"TRIM_LINE",A135))</f>
        <v>31</v>
      </c>
    </row>
    <row r="140" spans="1:57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272">
        <v>3</v>
      </c>
      <c r="AB140" s="127">
        <v>1</v>
      </c>
      <c r="AC140" s="236">
        <f t="shared" si="178"/>
        <v>1</v>
      </c>
      <c r="AD140" s="237">
        <f t="shared" si="178"/>
        <v>3</v>
      </c>
      <c r="AE140" s="238">
        <f t="shared" si="178"/>
        <v>0</v>
      </c>
      <c r="AF140" s="238">
        <f t="shared" si="178"/>
        <v>1</v>
      </c>
      <c r="AG140" s="238">
        <f t="shared" si="178"/>
        <v>6</v>
      </c>
      <c r="AH140" s="238">
        <f t="shared" si="178"/>
        <v>4</v>
      </c>
      <c r="AI140" s="238">
        <f t="shared" si="178"/>
        <v>0</v>
      </c>
      <c r="AJ140" s="238">
        <f t="shared" si="178"/>
        <v>0</v>
      </c>
      <c r="AK140" s="238">
        <f t="shared" si="178"/>
        <v>0</v>
      </c>
      <c r="AL140" s="238">
        <f t="shared" si="178"/>
        <v>6</v>
      </c>
      <c r="AM140" s="238">
        <f t="shared" si="178"/>
        <v>3</v>
      </c>
      <c r="AN140" s="238">
        <f t="shared" si="178"/>
        <v>4</v>
      </c>
      <c r="AO140" s="238">
        <f t="shared" si="178"/>
        <v>0.5</v>
      </c>
      <c r="AP140" s="252"/>
      <c r="AQ140" s="129">
        <f t="shared" si="179"/>
        <v>1</v>
      </c>
      <c r="AR140" s="72">
        <f t="shared" si="179"/>
        <v>3</v>
      </c>
      <c r="AS140" s="73">
        <f t="shared" si="179"/>
        <v>2</v>
      </c>
      <c r="AT140" s="73">
        <f t="shared" si="179"/>
        <v>1</v>
      </c>
      <c r="AU140" s="73">
        <f t="shared" si="179"/>
        <v>6</v>
      </c>
      <c r="AV140" s="73">
        <f t="shared" si="179"/>
        <v>4</v>
      </c>
      <c r="AW140" s="73">
        <f t="shared" si="179"/>
        <v>8</v>
      </c>
      <c r="AX140" s="73">
        <f t="shared" si="179"/>
        <v>9</v>
      </c>
      <c r="AY140" s="73">
        <f t="shared" si="179"/>
        <v>7</v>
      </c>
      <c r="AZ140" s="73">
        <f t="shared" si="179"/>
        <v>6</v>
      </c>
      <c r="BA140" s="73">
        <f t="shared" si="179"/>
        <v>3</v>
      </c>
      <c r="BB140" s="73">
        <f t="shared" si="179"/>
        <v>4</v>
      </c>
      <c r="BC140" s="73">
        <f t="shared" si="179"/>
        <v>1</v>
      </c>
      <c r="BD140" s="127"/>
      <c r="BE140" s="71">
        <f>IF(ISERROR(GETPIVOTDATA("VALUE",'CSS WK pvt'!$J$2,"DT_FILE",BE$8,"COMMODITY",BE$6,"TRIM_CAT",TRIM(B140),"TRIM_LINE",A135))=TRUE,0,GETPIVOTDATA("VALUE",'CSS WK pvt'!$J$2,"DT_FILE",BE$8,"COMMODITY",BE$6,"TRIM_CAT",TRIM(B140),"TRIM_LINE",A135))</f>
        <v>1</v>
      </c>
    </row>
    <row r="141" spans="1:57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E141" si="180">SUM(D136:D140)</f>
        <v>7160</v>
      </c>
      <c r="E141" s="132">
        <f t="shared" si="180"/>
        <v>8435</v>
      </c>
      <c r="F141" s="132">
        <f t="shared" si="180"/>
        <v>8648</v>
      </c>
      <c r="G141" s="132">
        <f t="shared" si="180"/>
        <v>8284</v>
      </c>
      <c r="H141" s="133">
        <f t="shared" si="180"/>
        <v>8005</v>
      </c>
      <c r="I141" s="132">
        <f t="shared" si="180"/>
        <v>7669</v>
      </c>
      <c r="J141" s="133">
        <f t="shared" si="180"/>
        <v>7268</v>
      </c>
      <c r="K141" s="132">
        <f t="shared" si="180"/>
        <v>6247</v>
      </c>
      <c r="L141" s="133">
        <f t="shared" si="180"/>
        <v>6010</v>
      </c>
      <c r="M141" s="133">
        <f t="shared" si="180"/>
        <v>5634</v>
      </c>
      <c r="N141" s="134">
        <f t="shared" si="180"/>
        <v>5797</v>
      </c>
      <c r="O141" s="131">
        <f t="shared" si="180"/>
        <v>5493</v>
      </c>
      <c r="P141" s="133">
        <f t="shared" si="180"/>
        <v>4005</v>
      </c>
      <c r="Q141" s="132">
        <f t="shared" si="180"/>
        <v>3640</v>
      </c>
      <c r="R141" s="133">
        <f t="shared" si="180"/>
        <v>4007</v>
      </c>
      <c r="S141" s="132">
        <f t="shared" si="180"/>
        <v>4301</v>
      </c>
      <c r="T141" s="133">
        <f t="shared" si="180"/>
        <v>3779</v>
      </c>
      <c r="U141" s="274">
        <f t="shared" si="180"/>
        <v>3712</v>
      </c>
      <c r="V141" s="274">
        <f t="shared" si="180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274">
        <v>4387</v>
      </c>
      <c r="AB141" s="134">
        <v>4660</v>
      </c>
      <c r="AC141" s="254">
        <f t="shared" si="178"/>
        <v>-0.12392344497607656</v>
      </c>
      <c r="AD141" s="254">
        <f t="shared" si="178"/>
        <v>-0.44064245810055863</v>
      </c>
      <c r="AE141" s="254">
        <f t="shared" si="178"/>
        <v>-0.56846473029045641</v>
      </c>
      <c r="AF141" s="254">
        <f t="shared" si="178"/>
        <v>-0.53665587419056426</v>
      </c>
      <c r="AG141" s="254">
        <f t="shared" si="178"/>
        <v>-0.48080637373249641</v>
      </c>
      <c r="AH141" s="254">
        <f t="shared" si="178"/>
        <v>-0.52792004996876951</v>
      </c>
      <c r="AI141" s="254">
        <f t="shared" si="178"/>
        <v>-0.51597339940018261</v>
      </c>
      <c r="AJ141" s="254">
        <f t="shared" si="178"/>
        <v>-0.42019812878370943</v>
      </c>
      <c r="AK141" s="254">
        <f t="shared" si="178"/>
        <v>-0.28637746118136703</v>
      </c>
      <c r="AL141" s="254">
        <f t="shared" si="178"/>
        <v>-0.31647254575707157</v>
      </c>
      <c r="AM141" s="254">
        <f t="shared" si="178"/>
        <v>-0.2719204827831026</v>
      </c>
      <c r="AN141" s="254">
        <f t="shared" si="178"/>
        <v>-0.26737967914438504</v>
      </c>
      <c r="AO141" s="254">
        <f t="shared" si="178"/>
        <v>-0.20134716912434006</v>
      </c>
      <c r="AP141" s="255"/>
      <c r="AQ141" s="131">
        <f t="shared" si="172"/>
        <v>-777</v>
      </c>
      <c r="AR141" s="133">
        <f t="shared" si="172"/>
        <v>-3155</v>
      </c>
      <c r="AS141" s="132">
        <f t="shared" si="172"/>
        <v>-4795</v>
      </c>
      <c r="AT141" s="132">
        <f t="shared" si="172"/>
        <v>-4641</v>
      </c>
      <c r="AU141" s="132">
        <f t="shared" ref="AU141:AV141" si="181">SUM(AU136:AU140)</f>
        <v>-3983</v>
      </c>
      <c r="AV141" s="132">
        <f t="shared" si="181"/>
        <v>-4226</v>
      </c>
      <c r="AW141" s="132">
        <f t="shared" ref="AW141:AX141" si="182">SUM(AW136:AW140)</f>
        <v>-3957</v>
      </c>
      <c r="AX141" s="132">
        <f t="shared" si="182"/>
        <v>-3054</v>
      </c>
      <c r="AY141" s="132">
        <f t="shared" ref="AY141:AZ141" si="183">SUM(AY136:AY140)</f>
        <v>-1789</v>
      </c>
      <c r="AZ141" s="132">
        <f t="shared" si="183"/>
        <v>-1902</v>
      </c>
      <c r="BA141" s="132">
        <f t="shared" ref="BA141:BB141" si="184">SUM(BA136:BA140)</f>
        <v>-1532</v>
      </c>
      <c r="BB141" s="132">
        <f t="shared" si="184"/>
        <v>-1550</v>
      </c>
      <c r="BC141" s="132">
        <f t="shared" ref="BC141" si="185">SUM(BC136:BC140)</f>
        <v>-1106</v>
      </c>
      <c r="BD141" s="134"/>
      <c r="BE141" s="131">
        <f t="shared" si="180"/>
        <v>4660</v>
      </c>
    </row>
    <row r="142" spans="1:57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108"/>
      <c r="AC142" s="232"/>
      <c r="AD142" s="233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5"/>
      <c r="AQ142" s="109"/>
      <c r="AR142" s="110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2"/>
      <c r="BE142" s="109"/>
    </row>
    <row r="143" spans="1:57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287">
        <v>26347623</v>
      </c>
      <c r="AB143" s="115">
        <v>18286628</v>
      </c>
      <c r="AC143" s="236">
        <f t="shared" ref="AC143:AO148" si="186">IF(ISERROR((O143-C143)/C143)=TRUE,0,(O143-C143)/C143)</f>
        <v>-0.16774358205030235</v>
      </c>
      <c r="AD143" s="237">
        <f t="shared" si="186"/>
        <v>0.1122968044850861</v>
      </c>
      <c r="AE143" s="238">
        <f t="shared" si="186"/>
        <v>0.3412111024633433</v>
      </c>
      <c r="AF143" s="238">
        <f t="shared" si="186"/>
        <v>-6.5267223695918392E-2</v>
      </c>
      <c r="AG143" s="238">
        <f t="shared" si="186"/>
        <v>0.1706522945161508</v>
      </c>
      <c r="AH143" s="238">
        <f t="shared" si="186"/>
        <v>3.9489793966284971E-2</v>
      </c>
      <c r="AI143" s="238">
        <f t="shared" si="186"/>
        <v>-7.6759407592299114E-2</v>
      </c>
      <c r="AJ143" s="238">
        <f t="shared" si="186"/>
        <v>5.0261407223466802E-2</v>
      </c>
      <c r="AK143" s="238">
        <f t="shared" si="186"/>
        <v>-0.1082647524654306</v>
      </c>
      <c r="AL143" s="238">
        <f t="shared" si="186"/>
        <v>-9.3119890384186818E-2</v>
      </c>
      <c r="AM143" s="238">
        <f t="shared" si="186"/>
        <v>0.23268680067281278</v>
      </c>
      <c r="AN143" s="238">
        <f t="shared" si="186"/>
        <v>0.32798265526301507</v>
      </c>
      <c r="AO143" s="238">
        <f t="shared" si="186"/>
        <v>0.29026233179808519</v>
      </c>
      <c r="AP143" s="206"/>
      <c r="AQ143" s="38">
        <f t="shared" ref="AQ143:BC147" si="187">O143-C143</f>
        <v>-4115780.2800000012</v>
      </c>
      <c r="AR143" s="72">
        <f t="shared" si="187"/>
        <v>1837621.9900000002</v>
      </c>
      <c r="AS143" s="73">
        <f t="shared" si="187"/>
        <v>3887487.5199999996</v>
      </c>
      <c r="AT143" s="73">
        <f t="shared" si="187"/>
        <v>-548358.6799999997</v>
      </c>
      <c r="AU143" s="73">
        <f t="shared" si="187"/>
        <v>1020193.0300000003</v>
      </c>
      <c r="AV143" s="73">
        <f t="shared" si="187"/>
        <v>257266.50999999978</v>
      </c>
      <c r="AW143" s="73">
        <f t="shared" si="187"/>
        <v>-537365.30999999959</v>
      </c>
      <c r="AX143" s="73">
        <f t="shared" si="187"/>
        <v>396871.38999999966</v>
      </c>
      <c r="AY143" s="73">
        <f t="shared" si="187"/>
        <v>-1566902.5</v>
      </c>
      <c r="AZ143" s="73">
        <f t="shared" si="187"/>
        <v>-1968093.8000000007</v>
      </c>
      <c r="BA143" s="73">
        <f t="shared" si="187"/>
        <v>6071940.9100000001</v>
      </c>
      <c r="BB143" s="73">
        <f t="shared" si="187"/>
        <v>8490335.6000000015</v>
      </c>
      <c r="BC143" s="73">
        <f t="shared" si="187"/>
        <v>5927261.6900000013</v>
      </c>
      <c r="BD143" s="118"/>
      <c r="BE143" s="71">
        <f>IF(ISERROR(GETPIVOTDATA("VALUE",'CSS WK pvt'!$J$2,"DT_FILE",BE$8,"COMMODITY",BE$6,"TRIM_CAT",TRIM(B143),"TRIM_LINE",A142))=TRUE,0,GETPIVOTDATA("VALUE",'CSS WK pvt'!$J$2,"DT_FILE",BE$8,"COMMODITY",BE$6,"TRIM_CAT",TRIM(B143),"TRIM_LINE",A142))</f>
        <v>18286628</v>
      </c>
    </row>
    <row r="144" spans="1:57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287">
        <v>1558605</v>
      </c>
      <c r="AB144" s="115">
        <v>1136970</v>
      </c>
      <c r="AC144" s="236">
        <f t="shared" si="186"/>
        <v>-0.68255913769221854</v>
      </c>
      <c r="AD144" s="237">
        <f t="shared" si="186"/>
        <v>-0.35866069358609604</v>
      </c>
      <c r="AE144" s="238">
        <f t="shared" si="186"/>
        <v>-0.17110545762785651</v>
      </c>
      <c r="AF144" s="238">
        <f t="shared" si="186"/>
        <v>-0.26232045408441845</v>
      </c>
      <c r="AG144" s="238">
        <f t="shared" si="186"/>
        <v>-2.1348073366749171E-2</v>
      </c>
      <c r="AH144" s="238">
        <f t="shared" si="186"/>
        <v>-0.14385591659003447</v>
      </c>
      <c r="AI144" s="238">
        <f t="shared" si="186"/>
        <v>-0.13211277573221095</v>
      </c>
      <c r="AJ144" s="238">
        <f t="shared" si="186"/>
        <v>-0.31484362099226432</v>
      </c>
      <c r="AK144" s="238">
        <f t="shared" si="186"/>
        <v>-0.23983223388305683</v>
      </c>
      <c r="AL144" s="238">
        <f t="shared" si="186"/>
        <v>-0.31243073046240738</v>
      </c>
      <c r="AM144" s="238">
        <f t="shared" si="186"/>
        <v>-0.15357348842709598</v>
      </c>
      <c r="AN144" s="238">
        <f t="shared" si="186"/>
        <v>0.3617450511615164</v>
      </c>
      <c r="AO144" s="238">
        <f t="shared" si="186"/>
        <v>0.40535335299318931</v>
      </c>
      <c r="AP144" s="206"/>
      <c r="AQ144" s="38">
        <f t="shared" si="187"/>
        <v>-2384668.34</v>
      </c>
      <c r="AR144" s="72">
        <f t="shared" si="187"/>
        <v>-564424.52</v>
      </c>
      <c r="AS144" s="73">
        <f t="shared" si="187"/>
        <v>-165461.44999999995</v>
      </c>
      <c r="AT144" s="73">
        <f t="shared" si="187"/>
        <v>-150973.75</v>
      </c>
      <c r="AU144" s="73">
        <f t="shared" si="187"/>
        <v>-7969.3499999999767</v>
      </c>
      <c r="AV144" s="73">
        <f t="shared" si="187"/>
        <v>-57468.159999999974</v>
      </c>
      <c r="AW144" s="73">
        <f t="shared" si="187"/>
        <v>-58643.469999999972</v>
      </c>
      <c r="AX144" s="73">
        <f t="shared" si="187"/>
        <v>-177927.83999999997</v>
      </c>
      <c r="AY144" s="73">
        <f t="shared" si="187"/>
        <v>-222326.20999999996</v>
      </c>
      <c r="AZ144" s="73">
        <f t="shared" si="187"/>
        <v>-464446.12999999989</v>
      </c>
      <c r="BA144" s="73">
        <f t="shared" si="187"/>
        <v>-301182.76</v>
      </c>
      <c r="BB144" s="73">
        <f t="shared" si="187"/>
        <v>474739.54000000004</v>
      </c>
      <c r="BC144" s="73">
        <f t="shared" si="187"/>
        <v>449556.52</v>
      </c>
      <c r="BD144" s="118"/>
      <c r="BE144" s="71">
        <f>IF(ISERROR(GETPIVOTDATA("VALUE",'CSS WK pvt'!$J$2,"DT_FILE",BE$8,"COMMODITY",BE$6,"TRIM_CAT",TRIM(B144),"TRIM_LINE",A142))=TRUE,0,GETPIVOTDATA("VALUE",'CSS WK pvt'!$J$2,"DT_FILE",BE$8,"COMMODITY",BE$6,"TRIM_CAT",TRIM(B144),"TRIM_LINE",A142))</f>
        <v>1136970</v>
      </c>
    </row>
    <row r="145" spans="1:57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287">
        <v>3982105</v>
      </c>
      <c r="AB145" s="115">
        <v>2393386</v>
      </c>
      <c r="AC145" s="236">
        <f t="shared" si="186"/>
        <v>-0.21319481359262882</v>
      </c>
      <c r="AD145" s="237">
        <f t="shared" si="186"/>
        <v>7.6389675148022043E-2</v>
      </c>
      <c r="AE145" s="238">
        <f t="shared" si="186"/>
        <v>0.21840886512840926</v>
      </c>
      <c r="AF145" s="238">
        <f t="shared" si="186"/>
        <v>-6.7693056564144566E-2</v>
      </c>
      <c r="AG145" s="238">
        <f t="shared" si="186"/>
        <v>5.4925746775438961E-2</v>
      </c>
      <c r="AH145" s="238">
        <f t="shared" si="186"/>
        <v>3.372050671768359E-2</v>
      </c>
      <c r="AI145" s="238">
        <f t="shared" si="186"/>
        <v>-6.2362474137847082E-2</v>
      </c>
      <c r="AJ145" s="238">
        <f t="shared" si="186"/>
        <v>5.4323865905917909E-2</v>
      </c>
      <c r="AK145" s="238">
        <f t="shared" si="186"/>
        <v>-0.14514707173696925</v>
      </c>
      <c r="AL145" s="238">
        <f t="shared" si="186"/>
        <v>-0.13748102717856267</v>
      </c>
      <c r="AM145" s="238">
        <f t="shared" si="186"/>
        <v>0.2650511252827169</v>
      </c>
      <c r="AN145" s="238">
        <f t="shared" si="186"/>
        <v>0.43980211947073788</v>
      </c>
      <c r="AO145" s="238">
        <f t="shared" si="186"/>
        <v>0.38162199956921039</v>
      </c>
      <c r="AP145" s="206"/>
      <c r="AQ145" s="38">
        <f t="shared" si="187"/>
        <v>-780967.37000000011</v>
      </c>
      <c r="AR145" s="72">
        <f t="shared" si="187"/>
        <v>171473.33000000007</v>
      </c>
      <c r="AS145" s="73">
        <f t="shared" si="187"/>
        <v>289457.39999999991</v>
      </c>
      <c r="AT145" s="73">
        <f t="shared" si="187"/>
        <v>-58032.550000000047</v>
      </c>
      <c r="AU145" s="73">
        <f t="shared" si="187"/>
        <v>35639.270000000019</v>
      </c>
      <c r="AV145" s="73">
        <f t="shared" si="187"/>
        <v>23114.969999999972</v>
      </c>
      <c r="AW145" s="73">
        <f t="shared" si="187"/>
        <v>-43516.569999999949</v>
      </c>
      <c r="AX145" s="73">
        <f t="shared" si="187"/>
        <v>43814.969999999972</v>
      </c>
      <c r="AY145" s="73">
        <f t="shared" si="187"/>
        <v>-263412.71999999997</v>
      </c>
      <c r="AZ145" s="73">
        <f t="shared" si="187"/>
        <v>-425794.48</v>
      </c>
      <c r="BA145" s="73">
        <f t="shared" si="187"/>
        <v>988019.33000000007</v>
      </c>
      <c r="BB145" s="73">
        <f t="shared" si="187"/>
        <v>1648146.7000000002</v>
      </c>
      <c r="BC145" s="73">
        <f t="shared" si="187"/>
        <v>1099909.29</v>
      </c>
      <c r="BD145" s="118"/>
      <c r="BE145" s="71">
        <f>IF(ISERROR(GETPIVOTDATA("VALUE",'CSS WK pvt'!$J$2,"DT_FILE",BE$8,"COMMODITY",BE$6,"TRIM_CAT",TRIM(B145),"TRIM_LINE",A142))=TRUE,0,GETPIVOTDATA("VALUE",'CSS WK pvt'!$J$2,"DT_FILE",BE$8,"COMMODITY",BE$6,"TRIM_CAT",TRIM(B145),"TRIM_LINE",A142))</f>
        <v>2393386</v>
      </c>
    </row>
    <row r="146" spans="1:57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287">
        <v>4852968</v>
      </c>
      <c r="AB146" s="115">
        <v>3516390</v>
      </c>
      <c r="AC146" s="236">
        <f t="shared" si="186"/>
        <v>-0.24539655550879713</v>
      </c>
      <c r="AD146" s="237">
        <f t="shared" si="186"/>
        <v>1.3774249172196381E-2</v>
      </c>
      <c r="AE146" s="238">
        <f t="shared" si="186"/>
        <v>6.178092603887405E-2</v>
      </c>
      <c r="AF146" s="238">
        <f t="shared" si="186"/>
        <v>-9.4980243920332871E-2</v>
      </c>
      <c r="AG146" s="238">
        <f t="shared" si="186"/>
        <v>-7.6545257109877002E-2</v>
      </c>
      <c r="AH146" s="238">
        <f t="shared" si="186"/>
        <v>8.2020702796458719E-2</v>
      </c>
      <c r="AI146" s="238">
        <f t="shared" si="186"/>
        <v>-0.18657504925478194</v>
      </c>
      <c r="AJ146" s="238">
        <f t="shared" si="186"/>
        <v>-7.6362262970222528E-2</v>
      </c>
      <c r="AK146" s="238">
        <f t="shared" si="186"/>
        <v>-8.7495584553758873E-2</v>
      </c>
      <c r="AL146" s="238">
        <f t="shared" si="186"/>
        <v>-8.8919250796361635E-2</v>
      </c>
      <c r="AM146" s="238">
        <f t="shared" si="186"/>
        <v>0.25422224567878182</v>
      </c>
      <c r="AN146" s="238">
        <f t="shared" si="186"/>
        <v>0.3824046968594344</v>
      </c>
      <c r="AO146" s="238">
        <f t="shared" si="186"/>
        <v>0.31036002796331602</v>
      </c>
      <c r="AP146" s="206"/>
      <c r="AQ146" s="38">
        <f t="shared" si="187"/>
        <v>-1204388.1399999997</v>
      </c>
      <c r="AR146" s="72">
        <f t="shared" si="187"/>
        <v>48920.709999999963</v>
      </c>
      <c r="AS146" s="73">
        <f t="shared" si="187"/>
        <v>151149.06999999983</v>
      </c>
      <c r="AT146" s="73">
        <f t="shared" si="187"/>
        <v>-169920.25</v>
      </c>
      <c r="AU146" s="73">
        <f t="shared" si="187"/>
        <v>-110307.65999999992</v>
      </c>
      <c r="AV146" s="73">
        <f t="shared" si="187"/>
        <v>108642.14999999991</v>
      </c>
      <c r="AW146" s="73">
        <f t="shared" si="187"/>
        <v>-292878.29000000004</v>
      </c>
      <c r="AX146" s="73">
        <f t="shared" si="187"/>
        <v>-134239.3899999999</v>
      </c>
      <c r="AY146" s="73">
        <f t="shared" si="187"/>
        <v>-239352.5299999998</v>
      </c>
      <c r="AZ146" s="73">
        <f t="shared" si="187"/>
        <v>-368366.93000000017</v>
      </c>
      <c r="BA146" s="73">
        <f t="shared" si="187"/>
        <v>1174165.08</v>
      </c>
      <c r="BB146" s="73">
        <f t="shared" si="187"/>
        <v>1716877.0099999998</v>
      </c>
      <c r="BC146" s="73">
        <f t="shared" si="187"/>
        <v>1149430.1200000001</v>
      </c>
      <c r="BD146" s="118"/>
      <c r="BE146" s="71">
        <f>IF(ISERROR(GETPIVOTDATA("VALUE",'CSS WK pvt'!$J$2,"DT_FILE",BE$8,"COMMODITY",BE$6,"TRIM_CAT",TRIM(B146),"TRIM_LINE",A142))=TRUE,0,GETPIVOTDATA("VALUE",'CSS WK pvt'!$J$2,"DT_FILE",BE$8,"COMMODITY",BE$6,"TRIM_CAT",TRIM(B146),"TRIM_LINE",A142))</f>
        <v>3516390</v>
      </c>
    </row>
    <row r="147" spans="1:57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287">
        <v>3621897</v>
      </c>
      <c r="AB147" s="115">
        <v>3571305</v>
      </c>
      <c r="AC147" s="236">
        <f t="shared" si="186"/>
        <v>-2.9393226286717911E-2</v>
      </c>
      <c r="AD147" s="237">
        <f t="shared" si="186"/>
        <v>0.52894181169576193</v>
      </c>
      <c r="AE147" s="238">
        <f t="shared" si="186"/>
        <v>0.41183073593518821</v>
      </c>
      <c r="AF147" s="238">
        <f t="shared" si="186"/>
        <v>0.40855821750158583</v>
      </c>
      <c r="AG147" s="238">
        <f t="shared" si="186"/>
        <v>-0.3813434868463606</v>
      </c>
      <c r="AH147" s="238">
        <f t="shared" si="186"/>
        <v>0.92307102681762154</v>
      </c>
      <c r="AI147" s="238">
        <f t="shared" si="186"/>
        <v>0.22162204548104719</v>
      </c>
      <c r="AJ147" s="238">
        <f t="shared" si="186"/>
        <v>0.24864513875096764</v>
      </c>
      <c r="AK147" s="238">
        <f t="shared" si="186"/>
        <v>0.20176869829405822</v>
      </c>
      <c r="AL147" s="238">
        <f t="shared" si="186"/>
        <v>0.21272844689380987</v>
      </c>
      <c r="AM147" s="238">
        <f t="shared" si="186"/>
        <v>0.17717456857817354</v>
      </c>
      <c r="AN147" s="238">
        <f t="shared" si="186"/>
        <v>0.70703891129361807</v>
      </c>
      <c r="AO147" s="238">
        <f t="shared" si="186"/>
        <v>0.415245116327704</v>
      </c>
      <c r="AP147" s="206"/>
      <c r="AQ147" s="38">
        <f t="shared" si="187"/>
        <v>-77501.189999999944</v>
      </c>
      <c r="AR147" s="72">
        <f t="shared" si="187"/>
        <v>1182806.9900000002</v>
      </c>
      <c r="AS147" s="73">
        <f t="shared" si="187"/>
        <v>630672.75</v>
      </c>
      <c r="AT147" s="73">
        <f t="shared" si="187"/>
        <v>558343.01</v>
      </c>
      <c r="AU147" s="73">
        <f t="shared" si="187"/>
        <v>-578369.89999999991</v>
      </c>
      <c r="AV147" s="73">
        <f t="shared" si="187"/>
        <v>779749.25</v>
      </c>
      <c r="AW147" s="73">
        <f t="shared" si="187"/>
        <v>266690.3600000001</v>
      </c>
      <c r="AX147" s="73">
        <f t="shared" si="187"/>
        <v>307603.69999999995</v>
      </c>
      <c r="AY147" s="73">
        <f t="shared" si="187"/>
        <v>396644.31000000006</v>
      </c>
      <c r="AZ147" s="73">
        <f t="shared" si="187"/>
        <v>679227.91000000015</v>
      </c>
      <c r="BA147" s="73">
        <f t="shared" si="187"/>
        <v>576079.18000000017</v>
      </c>
      <c r="BB147" s="73">
        <f t="shared" si="187"/>
        <v>1860876.54</v>
      </c>
      <c r="BC147" s="73">
        <f t="shared" si="187"/>
        <v>1062695.7999999998</v>
      </c>
      <c r="BD147" s="118"/>
      <c r="BE147" s="71">
        <f>IF(ISERROR(GETPIVOTDATA("VALUE",'CSS WK pvt'!$J$2,"DT_FILE",BE$8,"COMMODITY",BE$6,"TRIM_CAT",TRIM(B147),"TRIM_LINE",A142))=TRUE,0,GETPIVOTDATA("VALUE",'CSS WK pvt'!$J$2,"DT_FILE",BE$8,"COMMODITY",BE$6,"TRIM_CAT",TRIM(B147),"TRIM_LINE",A142))</f>
        <v>3571305</v>
      </c>
    </row>
    <row r="148" spans="1:57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88">SUM(E143:E147)</f>
        <v>17663439.710000001</v>
      </c>
      <c r="F148" s="153">
        <f t="shared" si="188"/>
        <v>12990192.220000001</v>
      </c>
      <c r="G148" s="152">
        <f t="shared" si="188"/>
        <v>9958106.6099999994</v>
      </c>
      <c r="H148" s="152">
        <f t="shared" si="188"/>
        <v>9769034.2800000012</v>
      </c>
      <c r="I148" s="152">
        <f t="shared" si="188"/>
        <v>10915452.280000001</v>
      </c>
      <c r="J148" s="152">
        <f t="shared" si="188"/>
        <v>12262875.170000002</v>
      </c>
      <c r="K148" s="152">
        <f t="shared" si="188"/>
        <v>21916115.650000002</v>
      </c>
      <c r="L148" s="152">
        <f t="shared" si="188"/>
        <v>33054371.43</v>
      </c>
      <c r="M148" s="152">
        <f t="shared" si="188"/>
        <v>39653862.260000005</v>
      </c>
      <c r="N148" s="154">
        <f t="shared" si="188"/>
        <v>38067986.609999999</v>
      </c>
      <c r="O148" s="151">
        <f t="shared" si="188"/>
        <v>30674344.579999998</v>
      </c>
      <c r="P148" s="152">
        <f t="shared" si="188"/>
        <v>28646574</v>
      </c>
      <c r="Q148" s="152">
        <f t="shared" si="188"/>
        <v>22456745</v>
      </c>
      <c r="R148" s="152">
        <f t="shared" si="188"/>
        <v>12621250</v>
      </c>
      <c r="S148" s="152">
        <f t="shared" si="188"/>
        <v>10317292</v>
      </c>
      <c r="T148" s="152">
        <f t="shared" si="188"/>
        <v>10880339</v>
      </c>
      <c r="U148" s="288">
        <f t="shared" si="188"/>
        <v>10249739</v>
      </c>
      <c r="V148" s="288">
        <f t="shared" si="188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288">
        <v>40363198</v>
      </c>
      <c r="AB148" s="154">
        <v>28904679</v>
      </c>
      <c r="AC148" s="240">
        <f t="shared" si="186"/>
        <v>-0.21824205429795648</v>
      </c>
      <c r="AD148" s="241">
        <f t="shared" si="186"/>
        <v>0.10305661969823808</v>
      </c>
      <c r="AE148" s="242">
        <f t="shared" si="186"/>
        <v>0.27136873500840902</v>
      </c>
      <c r="AF148" s="242">
        <f t="shared" si="186"/>
        <v>-2.8401598202062683E-2</v>
      </c>
      <c r="AG148" s="242">
        <f t="shared" si="186"/>
        <v>3.6069646978804597E-2</v>
      </c>
      <c r="AH148" s="242">
        <f t="shared" si="186"/>
        <v>0.11375788928033106</v>
      </c>
      <c r="AI148" s="242">
        <f t="shared" si="186"/>
        <v>-6.0988153575620881E-2</v>
      </c>
      <c r="AJ148" s="242">
        <f t="shared" si="186"/>
        <v>3.5564484181241009E-2</v>
      </c>
      <c r="AK148" s="242">
        <f t="shared" si="186"/>
        <v>-8.648200622175499E-2</v>
      </c>
      <c r="AL148" s="242">
        <f t="shared" si="186"/>
        <v>-7.7069183886761927E-2</v>
      </c>
      <c r="AM148" s="242">
        <f t="shared" si="186"/>
        <v>0.21458242035059699</v>
      </c>
      <c r="AN148" s="242">
        <f t="shared" si="186"/>
        <v>0.37277977255230521</v>
      </c>
      <c r="AO148" s="242">
        <f t="shared" si="186"/>
        <v>0.31586179110464968</v>
      </c>
      <c r="AP148" s="251"/>
      <c r="AQ148" s="153">
        <f t="shared" ref="AQ148:AT148" si="189">SUM(AQ143:AQ147)</f>
        <v>-8563305.3200000003</v>
      </c>
      <c r="AR148" s="155">
        <f t="shared" si="189"/>
        <v>2676398.5000000005</v>
      </c>
      <c r="AS148" s="156">
        <f t="shared" si="189"/>
        <v>4793305.2899999991</v>
      </c>
      <c r="AT148" s="156">
        <f t="shared" si="189"/>
        <v>-368942.21999999974</v>
      </c>
      <c r="AU148" s="156">
        <f t="shared" ref="AU148:AV148" si="190">SUM(AU143:AU147)</f>
        <v>359185.39000000048</v>
      </c>
      <c r="AV148" s="156">
        <f t="shared" si="190"/>
        <v>1111304.7199999997</v>
      </c>
      <c r="AW148" s="156">
        <f t="shared" ref="AW148:AX148" si="191">SUM(AW143:AW147)</f>
        <v>-665713.27999999945</v>
      </c>
      <c r="AX148" s="156">
        <f t="shared" si="191"/>
        <v>436122.82999999973</v>
      </c>
      <c r="AY148" s="156">
        <f t="shared" ref="AY148:AZ148" si="192">SUM(AY143:AY147)</f>
        <v>-1895349.65</v>
      </c>
      <c r="AZ148" s="156">
        <f t="shared" si="192"/>
        <v>-2547473.4300000006</v>
      </c>
      <c r="BA148" s="156">
        <f t="shared" ref="BA148:BB148" si="193">SUM(BA143:BA147)</f>
        <v>8509021.7400000002</v>
      </c>
      <c r="BB148" s="156">
        <f t="shared" si="193"/>
        <v>14190975.390000001</v>
      </c>
      <c r="BC148" s="156">
        <f t="shared" ref="BC148" si="194">SUM(BC143:BC147)</f>
        <v>9688853.4200000018</v>
      </c>
      <c r="BD148" s="157"/>
      <c r="BE148" s="48">
        <f t="shared" ref="BE148" si="195">SUM(BE143:BE147)</f>
        <v>28904679</v>
      </c>
    </row>
    <row r="149" spans="1:57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101"/>
      <c r="AC149" s="244"/>
      <c r="AD149" s="245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7"/>
      <c r="AQ149" s="102"/>
      <c r="AR149" s="103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5"/>
      <c r="BE149" s="102"/>
    </row>
    <row r="150" spans="1:57" x14ac:dyDescent="0.35">
      <c r="A150" s="172"/>
      <c r="B150" s="67" t="s">
        <v>30</v>
      </c>
      <c r="C150" s="200"/>
      <c r="D150" s="201">
        <f t="shared" ref="D150:T150" si="196">(C66+C143+D94-D66-D143)/(C66+C143+D94-D143)</f>
        <v>0.62116045376842322</v>
      </c>
      <c r="E150" s="201">
        <f t="shared" si="196"/>
        <v>0.57123434584392285</v>
      </c>
      <c r="F150" s="202">
        <f t="shared" si="196"/>
        <v>0.49239022537449606</v>
      </c>
      <c r="G150" s="201">
        <f t="shared" si="196"/>
        <v>0.45647875768481144</v>
      </c>
      <c r="H150" s="201">
        <f t="shared" si="196"/>
        <v>0.40438925954671334</v>
      </c>
      <c r="I150" s="201">
        <f t="shared" si="196"/>
        <v>0.41159047794828763</v>
      </c>
      <c r="J150" s="201">
        <f t="shared" si="196"/>
        <v>0.48176323016214445</v>
      </c>
      <c r="K150" s="201">
        <f t="shared" si="196"/>
        <v>0.42556635852883212</v>
      </c>
      <c r="L150" s="201">
        <f t="shared" si="196"/>
        <v>0.61877424392391955</v>
      </c>
      <c r="M150" s="201">
        <f t="shared" si="196"/>
        <v>0.64950944630924945</v>
      </c>
      <c r="N150" s="203">
        <f t="shared" si="196"/>
        <v>0.56302823980769945</v>
      </c>
      <c r="O150" s="200">
        <f t="shared" si="196"/>
        <v>0.57975113396363542</v>
      </c>
      <c r="P150" s="201">
        <f t="shared" si="196"/>
        <v>0.48070883687142074</v>
      </c>
      <c r="Q150" s="201">
        <f t="shared" si="196"/>
        <v>0.46455576713729946</v>
      </c>
      <c r="R150" s="201">
        <f t="shared" si="196"/>
        <v>0.38944956449712886</v>
      </c>
      <c r="S150" s="201">
        <f t="shared" si="196"/>
        <v>0.34372405824723945</v>
      </c>
      <c r="T150" s="201">
        <f t="shared" si="196"/>
        <v>0.27180379929579235</v>
      </c>
      <c r="U150" s="201">
        <f t="shared" ref="U150:W155" si="197">(T66+T143+U94-U66-U143)/(T66+T143+U94-U143)</f>
        <v>0.26208583040024502</v>
      </c>
      <c r="V150" s="201">
        <f t="shared" si="197"/>
        <v>0.2752454087346009</v>
      </c>
      <c r="W150" s="201">
        <f t="shared" si="197"/>
        <v>0.31792786164190651</v>
      </c>
      <c r="X150" s="201">
        <f t="shared" ref="X150:X155" si="198">(W66+W143+X94-X66-X143)/(W66+W143+X94-X143)</f>
        <v>0.42831354463667926</v>
      </c>
      <c r="Y150" s="201">
        <f t="shared" ref="Y150:AB155" si="199">(X66+X143+Y94-Y66-Y143)/(X66+X143+Y94-Y143)</f>
        <v>0.46859816020018252</v>
      </c>
      <c r="Z150" s="201">
        <f t="shared" si="199"/>
        <v>0.4927333042572386</v>
      </c>
      <c r="AA150" s="201">
        <f t="shared" si="199"/>
        <v>0.53517300043086402</v>
      </c>
      <c r="AB150" s="206">
        <f t="shared" si="199"/>
        <v>0.37839070631978255</v>
      </c>
      <c r="AC150" s="244"/>
      <c r="AD150" s="237">
        <f t="shared" ref="AD150:AO155" si="200">IF(ISERROR((P150-D150)/D150)=TRUE,0,(P150-D150)/D150)</f>
        <v>-0.2261116528666918</v>
      </c>
      <c r="AE150" s="238">
        <f t="shared" si="200"/>
        <v>-0.18675098842143317</v>
      </c>
      <c r="AF150" s="238">
        <f t="shared" si="200"/>
        <v>-0.20906316895115834</v>
      </c>
      <c r="AG150" s="238">
        <f t="shared" si="200"/>
        <v>-0.24700974040817608</v>
      </c>
      <c r="AH150" s="238">
        <f t="shared" si="200"/>
        <v>-0.32786592898025591</v>
      </c>
      <c r="AI150" s="238">
        <f t="shared" si="200"/>
        <v>-0.36323640987347239</v>
      </c>
      <c r="AJ150" s="238">
        <f t="shared" si="200"/>
        <v>-0.42867078369189149</v>
      </c>
      <c r="AK150" s="238">
        <f t="shared" si="200"/>
        <v>-0.25292999488734991</v>
      </c>
      <c r="AL150" s="238">
        <f t="shared" si="200"/>
        <v>-0.30780321119936288</v>
      </c>
      <c r="AM150" s="238">
        <f t="shared" si="200"/>
        <v>-0.27853526555629193</v>
      </c>
      <c r="AN150" s="238">
        <f t="shared" si="200"/>
        <v>-0.12485152711784024</v>
      </c>
      <c r="AO150" s="238">
        <f t="shared" si="200"/>
        <v>-7.689184362262505E-2</v>
      </c>
      <c r="AP150" s="206"/>
      <c r="AQ150" s="256"/>
      <c r="AR150" s="204">
        <f t="shared" ref="AR150:BC155" si="201">P150-D150</f>
        <v>-0.14045161689700247</v>
      </c>
      <c r="AS150" s="204">
        <f t="shared" si="201"/>
        <v>-0.10667857870662339</v>
      </c>
      <c r="AT150" s="204">
        <f t="shared" si="201"/>
        <v>-0.1029406608773672</v>
      </c>
      <c r="AU150" s="204">
        <f t="shared" si="201"/>
        <v>-0.11275469943757199</v>
      </c>
      <c r="AV150" s="204">
        <f t="shared" si="201"/>
        <v>-0.13258546025092099</v>
      </c>
      <c r="AW150" s="204">
        <f t="shared" si="201"/>
        <v>-0.1495046475480426</v>
      </c>
      <c r="AX150" s="204">
        <f t="shared" si="201"/>
        <v>-0.20651782142754355</v>
      </c>
      <c r="AY150" s="204">
        <f t="shared" si="201"/>
        <v>-0.10763849688692562</v>
      </c>
      <c r="AZ150" s="204">
        <f t="shared" si="201"/>
        <v>-0.1904606992872403</v>
      </c>
      <c r="BA150" s="204">
        <f t="shared" si="201"/>
        <v>-0.18091128610906693</v>
      </c>
      <c r="BB150" s="204">
        <f t="shared" si="201"/>
        <v>-7.0294935550460846E-2</v>
      </c>
      <c r="BC150" s="204">
        <f t="shared" si="201"/>
        <v>-4.4578133532771402E-2</v>
      </c>
      <c r="BD150" s="206"/>
      <c r="BE150" s="207"/>
    </row>
    <row r="151" spans="1:57" x14ac:dyDescent="0.35">
      <c r="A151" s="172"/>
      <c r="B151" s="67" t="s">
        <v>31</v>
      </c>
      <c r="C151" s="200"/>
      <c r="D151" s="201">
        <f t="shared" ref="D151:T151" si="202">(C67+C144+D95-D67-D144)/(C67+C144+D95-D144)</f>
        <v>0.27956219250146819</v>
      </c>
      <c r="E151" s="201">
        <f t="shared" si="202"/>
        <v>0.25249905583310767</v>
      </c>
      <c r="F151" s="202">
        <f t="shared" si="202"/>
        <v>0.29870933538915334</v>
      </c>
      <c r="G151" s="201">
        <f t="shared" si="202"/>
        <v>0.19213539736436885</v>
      </c>
      <c r="H151" s="201">
        <f t="shared" si="202"/>
        <v>9.6525725289902484E-2</v>
      </c>
      <c r="I151" s="201">
        <f t="shared" si="202"/>
        <v>8.9884106850669804E-2</v>
      </c>
      <c r="J151" s="201">
        <f t="shared" si="202"/>
        <v>0.10652068580896128</v>
      </c>
      <c r="K151" s="201">
        <f t="shared" si="202"/>
        <v>8.6943366268409386E-2</v>
      </c>
      <c r="L151" s="201">
        <f t="shared" si="202"/>
        <v>0.17104015742649761</v>
      </c>
      <c r="M151" s="201">
        <f t="shared" si="202"/>
        <v>0.13766889330082574</v>
      </c>
      <c r="N151" s="203">
        <f t="shared" si="202"/>
        <v>0.34511609656266085</v>
      </c>
      <c r="O151" s="200">
        <f t="shared" si="202"/>
        <v>0.16874698006434785</v>
      </c>
      <c r="P151" s="201">
        <f t="shared" si="202"/>
        <v>0.13764890288750478</v>
      </c>
      <c r="Q151" s="201">
        <f t="shared" si="202"/>
        <v>0.15391063993269907</v>
      </c>
      <c r="R151" s="201">
        <f t="shared" si="202"/>
        <v>9.7145952243538114E-2</v>
      </c>
      <c r="S151" s="201">
        <f t="shared" si="202"/>
        <v>4.5825413858294632E-2</v>
      </c>
      <c r="T151" s="201">
        <f t="shared" si="202"/>
        <v>7.9588239067830732E-2</v>
      </c>
      <c r="U151" s="201">
        <f t="shared" si="197"/>
        <v>0.10939707979805235</v>
      </c>
      <c r="V151" s="201">
        <f t="shared" si="197"/>
        <v>0.12843930418979058</v>
      </c>
      <c r="W151" s="201">
        <f t="shared" si="197"/>
        <v>8.2122459797707506E-2</v>
      </c>
      <c r="X151" s="201">
        <f t="shared" si="198"/>
        <v>0.15927221747667017</v>
      </c>
      <c r="Y151" s="201">
        <f t="shared" si="199"/>
        <v>0.2235096033823217</v>
      </c>
      <c r="Z151" s="201">
        <f t="shared" si="199"/>
        <v>0.15817839491030253</v>
      </c>
      <c r="AA151" s="201">
        <f t="shared" si="199"/>
        <v>0.18035935920781043</v>
      </c>
      <c r="AB151" s="206">
        <f t="shared" si="199"/>
        <v>8.421996485291669E-2</v>
      </c>
      <c r="AC151" s="244"/>
      <c r="AD151" s="237">
        <f t="shared" si="200"/>
        <v>-0.50762690170709734</v>
      </c>
      <c r="AE151" s="238">
        <f t="shared" si="200"/>
        <v>-0.39045063188502299</v>
      </c>
      <c r="AF151" s="238">
        <f t="shared" si="200"/>
        <v>-0.67478099699502847</v>
      </c>
      <c r="AG151" s="238">
        <f t="shared" si="200"/>
        <v>-0.76149416251816138</v>
      </c>
      <c r="AH151" s="238">
        <f t="shared" si="200"/>
        <v>-0.17547121424057899</v>
      </c>
      <c r="AI151" s="238">
        <f t="shared" si="200"/>
        <v>0.2170903581408524</v>
      </c>
      <c r="AJ151" s="238">
        <f t="shared" si="200"/>
        <v>0.20576865624146545</v>
      </c>
      <c r="AK151" s="238">
        <f t="shared" si="200"/>
        <v>-5.5448813148307352E-2</v>
      </c>
      <c r="AL151" s="238">
        <f t="shared" si="200"/>
        <v>-6.8802204855807444E-2</v>
      </c>
      <c r="AM151" s="238">
        <f t="shared" si="200"/>
        <v>0.62353018189753318</v>
      </c>
      <c r="AN151" s="238">
        <f t="shared" si="200"/>
        <v>-0.54166613355403737</v>
      </c>
      <c r="AO151" s="238">
        <f t="shared" si="200"/>
        <v>6.8815330141223638E-2</v>
      </c>
      <c r="AP151" s="206"/>
      <c r="AQ151" s="256"/>
      <c r="AR151" s="204">
        <f t="shared" si="201"/>
        <v>-0.14191328961396341</v>
      </c>
      <c r="AS151" s="204">
        <f t="shared" si="201"/>
        <v>-9.8588415900408594E-2</v>
      </c>
      <c r="AT151" s="204">
        <f t="shared" si="201"/>
        <v>-0.20156338314561523</v>
      </c>
      <c r="AU151" s="204">
        <f t="shared" si="201"/>
        <v>-0.14630998350607421</v>
      </c>
      <c r="AV151" s="204">
        <f t="shared" si="201"/>
        <v>-1.6937486222071751E-2</v>
      </c>
      <c r="AW151" s="204">
        <f t="shared" si="201"/>
        <v>1.9512972947382551E-2</v>
      </c>
      <c r="AX151" s="204">
        <f t="shared" si="201"/>
        <v>2.1918618380829299E-2</v>
      </c>
      <c r="AY151" s="204">
        <f t="shared" si="201"/>
        <v>-4.8209064707018801E-3</v>
      </c>
      <c r="AZ151" s="204">
        <f t="shared" si="201"/>
        <v>-1.1767939949827444E-2</v>
      </c>
      <c r="BA151" s="204">
        <f t="shared" si="201"/>
        <v>8.5840710081495963E-2</v>
      </c>
      <c r="BB151" s="204">
        <f t="shared" si="201"/>
        <v>-0.18693770165235832</v>
      </c>
      <c r="BC151" s="204">
        <f t="shared" si="201"/>
        <v>1.1612379143462581E-2</v>
      </c>
      <c r="BD151" s="206"/>
      <c r="BE151" s="207"/>
    </row>
    <row r="152" spans="1:57" x14ac:dyDescent="0.35">
      <c r="A152" s="172"/>
      <c r="B152" s="67" t="s">
        <v>32</v>
      </c>
      <c r="C152" s="200"/>
      <c r="D152" s="201">
        <f t="shared" ref="D152:E155" si="203">(C68+C145+D96-D68-D145)/(C68+C145+D96-D145)</f>
        <v>0.78654294055884888</v>
      </c>
      <c r="E152" s="201">
        <f t="shared" ref="E152:O155" si="204">(D68+D145+E96-E68-E145)/(D68+D145+E96-E145)</f>
        <v>0.76586102545617896</v>
      </c>
      <c r="F152" s="202">
        <f t="shared" si="204"/>
        <v>0.73883446272369468</v>
      </c>
      <c r="G152" s="201">
        <f t="shared" si="204"/>
        <v>0.70910352609919325</v>
      </c>
      <c r="H152" s="201">
        <f t="shared" si="204"/>
        <v>0.68072147583787701</v>
      </c>
      <c r="I152" s="201">
        <f t="shared" si="204"/>
        <v>0.67651925274849378</v>
      </c>
      <c r="J152" s="201">
        <f t="shared" si="204"/>
        <v>0.72521621503464451</v>
      </c>
      <c r="K152" s="201">
        <f t="shared" si="204"/>
        <v>0.77550383616027974</v>
      </c>
      <c r="L152" s="201">
        <f t="shared" si="204"/>
        <v>0.84290818390883793</v>
      </c>
      <c r="M152" s="201">
        <f t="shared" si="204"/>
        <v>0.81688719260497744</v>
      </c>
      <c r="N152" s="203">
        <f t="shared" si="204"/>
        <v>0.7869782272673651</v>
      </c>
      <c r="O152" s="200">
        <f t="shared" si="204"/>
        <v>0.73699851910736847</v>
      </c>
      <c r="P152" s="201">
        <f t="shared" ref="P152:T152" si="205">(O68+O145+P96-P68-P145)/(O68+O145+P96-P145)</f>
        <v>0.56504466342476989</v>
      </c>
      <c r="Q152" s="201">
        <f t="shared" si="205"/>
        <v>0.64467292319308034</v>
      </c>
      <c r="R152" s="201">
        <f t="shared" si="205"/>
        <v>0.54240121548576015</v>
      </c>
      <c r="S152" s="201">
        <f t="shared" si="205"/>
        <v>0.49289330339429815</v>
      </c>
      <c r="T152" s="201">
        <f t="shared" si="205"/>
        <v>0.43790422546344981</v>
      </c>
      <c r="U152" s="201">
        <f t="shared" si="197"/>
        <v>0.49395299390275677</v>
      </c>
      <c r="V152" s="201">
        <f t="shared" si="197"/>
        <v>0.5332351874971184</v>
      </c>
      <c r="W152" s="201">
        <f t="shared" si="197"/>
        <v>0.55093861443854553</v>
      </c>
      <c r="X152" s="201">
        <f t="shared" si="198"/>
        <v>0.68827481332777996</v>
      </c>
      <c r="Y152" s="201">
        <f t="shared" si="199"/>
        <v>0.71538775093309237</v>
      </c>
      <c r="Z152" s="201">
        <f t="shared" si="199"/>
        <v>0.73891097589525312</v>
      </c>
      <c r="AA152" s="201">
        <f t="shared" si="199"/>
        <v>0.77669248276235214</v>
      </c>
      <c r="AB152" s="206">
        <f t="shared" si="199"/>
        <v>0.66463313603592311</v>
      </c>
      <c r="AC152" s="244"/>
      <c r="AD152" s="237">
        <f t="shared" si="200"/>
        <v>-0.28160989783558621</v>
      </c>
      <c r="AE152" s="238">
        <f t="shared" si="200"/>
        <v>-0.15823771968408223</v>
      </c>
      <c r="AF152" s="238">
        <f t="shared" si="200"/>
        <v>-0.26586909131686726</v>
      </c>
      <c r="AG152" s="238">
        <f t="shared" si="200"/>
        <v>-0.30490642726637696</v>
      </c>
      <c r="AH152" s="238">
        <f t="shared" si="200"/>
        <v>-0.35670572913180337</v>
      </c>
      <c r="AI152" s="238">
        <f t="shared" si="200"/>
        <v>-0.26986114305546421</v>
      </c>
      <c r="AJ152" s="238">
        <f t="shared" si="200"/>
        <v>-0.26472246973732505</v>
      </c>
      <c r="AK152" s="238">
        <f t="shared" si="200"/>
        <v>-0.28957332156293997</v>
      </c>
      <c r="AL152" s="238">
        <f t="shared" si="200"/>
        <v>-0.18345221167977396</v>
      </c>
      <c r="AM152" s="238">
        <f t="shared" si="200"/>
        <v>-0.12425147877299039</v>
      </c>
      <c r="AN152" s="238">
        <f t="shared" si="200"/>
        <v>-6.1078248046348801E-2</v>
      </c>
      <c r="AO152" s="238">
        <f t="shared" si="200"/>
        <v>5.3858946288060212E-2</v>
      </c>
      <c r="AP152" s="206"/>
      <c r="AQ152" s="256"/>
      <c r="AR152" s="204">
        <f t="shared" si="201"/>
        <v>-0.22149827713407899</v>
      </c>
      <c r="AS152" s="204">
        <f t="shared" si="201"/>
        <v>-0.12118810226309862</v>
      </c>
      <c r="AT152" s="204">
        <f t="shared" si="201"/>
        <v>-0.19643324723793454</v>
      </c>
      <c r="AU152" s="204">
        <f t="shared" si="201"/>
        <v>-0.21621022270489509</v>
      </c>
      <c r="AV152" s="204">
        <f t="shared" si="201"/>
        <v>-0.2428172503744272</v>
      </c>
      <c r="AW152" s="204">
        <f t="shared" si="201"/>
        <v>-0.18256625884573702</v>
      </c>
      <c r="AX152" s="204">
        <f t="shared" si="201"/>
        <v>-0.19198102753752611</v>
      </c>
      <c r="AY152" s="204">
        <f t="shared" si="201"/>
        <v>-0.22456522172173421</v>
      </c>
      <c r="AZ152" s="204">
        <f t="shared" si="201"/>
        <v>-0.15463337058105797</v>
      </c>
      <c r="BA152" s="204">
        <f t="shared" si="201"/>
        <v>-0.10149944167188507</v>
      </c>
      <c r="BB152" s="204">
        <f t="shared" si="201"/>
        <v>-4.8067251372111985E-2</v>
      </c>
      <c r="BC152" s="204">
        <f t="shared" si="201"/>
        <v>3.9693963654983677E-2</v>
      </c>
      <c r="BD152" s="206"/>
      <c r="BE152" s="207"/>
    </row>
    <row r="153" spans="1:57" x14ac:dyDescent="0.35">
      <c r="A153" s="172"/>
      <c r="B153" s="67" t="s">
        <v>33</v>
      </c>
      <c r="C153" s="200"/>
      <c r="D153" s="201">
        <f t="shared" si="203"/>
        <v>0.7996170633130506</v>
      </c>
      <c r="E153" s="201">
        <f t="shared" si="204"/>
        <v>0.78100330160981701</v>
      </c>
      <c r="F153" s="202">
        <f t="shared" si="204"/>
        <v>0.76816786802013803</v>
      </c>
      <c r="G153" s="201">
        <f t="shared" si="204"/>
        <v>0.71928343334060618</v>
      </c>
      <c r="H153" s="201">
        <f t="shared" si="204"/>
        <v>0.71354696580594634</v>
      </c>
      <c r="I153" s="201">
        <f t="shared" si="204"/>
        <v>0.68277485468083454</v>
      </c>
      <c r="J153" s="201">
        <f t="shared" si="204"/>
        <v>0.71977477944377077</v>
      </c>
      <c r="K153" s="201">
        <f t="shared" si="204"/>
        <v>0.67900651434331494</v>
      </c>
      <c r="L153" s="201">
        <f t="shared" si="204"/>
        <v>0.76566305896257858</v>
      </c>
      <c r="M153" s="201">
        <f t="shared" si="204"/>
        <v>0.83439407615821604</v>
      </c>
      <c r="N153" s="203">
        <f t="shared" si="204"/>
        <v>0.7954998034027615</v>
      </c>
      <c r="O153" s="200">
        <f t="shared" si="204"/>
        <v>0.77982372507158859</v>
      </c>
      <c r="P153" s="201">
        <f t="shared" ref="P153:T153" si="206">(O69+O146+P97-P69-P146)/(O69+O146+P97-P146)</f>
        <v>0.61096436573554491</v>
      </c>
      <c r="Q153" s="201">
        <f t="shared" si="206"/>
        <v>0.71239107697782222</v>
      </c>
      <c r="R153" s="201">
        <f t="shared" si="206"/>
        <v>0.64340946782502051</v>
      </c>
      <c r="S153" s="201">
        <f t="shared" si="206"/>
        <v>0.69498405044696598</v>
      </c>
      <c r="T153" s="201">
        <f t="shared" si="206"/>
        <v>0.61146914552862053</v>
      </c>
      <c r="U153" s="201">
        <f t="shared" si="197"/>
        <v>0.6971709609296578</v>
      </c>
      <c r="V153" s="201">
        <f t="shared" si="197"/>
        <v>0.64691472613201118</v>
      </c>
      <c r="W153" s="201">
        <f t="shared" si="197"/>
        <v>0.64612763551316243</v>
      </c>
      <c r="X153" s="201">
        <f t="shared" si="198"/>
        <v>0.71058167997353905</v>
      </c>
      <c r="Y153" s="201">
        <f t="shared" si="199"/>
        <v>0.745271709082727</v>
      </c>
      <c r="Z153" s="201">
        <f t="shared" si="199"/>
        <v>0.77292162043747026</v>
      </c>
      <c r="AA153" s="201">
        <f t="shared" si="199"/>
        <v>0.83018894829878009</v>
      </c>
      <c r="AB153" s="206">
        <f t="shared" si="199"/>
        <v>0.7913164163178269</v>
      </c>
      <c r="AC153" s="244"/>
      <c r="AD153" s="237">
        <f t="shared" si="200"/>
        <v>-0.23592880421518472</v>
      </c>
      <c r="AE153" s="238">
        <f t="shared" si="200"/>
        <v>-8.785138870805044E-2</v>
      </c>
      <c r="AF153" s="238">
        <f t="shared" si="200"/>
        <v>-0.16241033423679588</v>
      </c>
      <c r="AG153" s="238">
        <f t="shared" si="200"/>
        <v>-3.3782764578332194E-2</v>
      </c>
      <c r="AH153" s="238">
        <f t="shared" si="200"/>
        <v>-0.14305690468745758</v>
      </c>
      <c r="AI153" s="238">
        <f t="shared" si="200"/>
        <v>2.1084704789769638E-2</v>
      </c>
      <c r="AJ153" s="238">
        <f t="shared" si="200"/>
        <v>-0.10122618267906602</v>
      </c>
      <c r="AK153" s="238">
        <f t="shared" si="200"/>
        <v>-4.842203739672591E-2</v>
      </c>
      <c r="AL153" s="238">
        <f t="shared" si="200"/>
        <v>-7.1939449532371399E-2</v>
      </c>
      <c r="AM153" s="238">
        <f t="shared" si="200"/>
        <v>-0.10681088183875102</v>
      </c>
      <c r="AN153" s="238">
        <f t="shared" si="200"/>
        <v>-2.8382386606147163E-2</v>
      </c>
      <c r="AO153" s="238">
        <f t="shared" si="200"/>
        <v>6.4585394888528075E-2</v>
      </c>
      <c r="AP153" s="206"/>
      <c r="AQ153" s="256"/>
      <c r="AR153" s="204">
        <f t="shared" si="201"/>
        <v>-0.18865269757750569</v>
      </c>
      <c r="AS153" s="204">
        <f t="shared" si="201"/>
        <v>-6.8612224631994789E-2</v>
      </c>
      <c r="AT153" s="204">
        <f t="shared" si="201"/>
        <v>-0.12475840019511752</v>
      </c>
      <c r="AU153" s="204">
        <f t="shared" si="201"/>
        <v>-2.4299382893640198E-2</v>
      </c>
      <c r="AV153" s="204">
        <f t="shared" si="201"/>
        <v>-0.10207782027732581</v>
      </c>
      <c r="AW153" s="204">
        <f t="shared" si="201"/>
        <v>1.4396106248823259E-2</v>
      </c>
      <c r="AX153" s="204">
        <f t="shared" si="201"/>
        <v>-7.2860053311759598E-2</v>
      </c>
      <c r="AY153" s="204">
        <f t="shared" si="201"/>
        <v>-3.2878878830152503E-2</v>
      </c>
      <c r="AZ153" s="204">
        <f t="shared" si="201"/>
        <v>-5.5081378989039531E-2</v>
      </c>
      <c r="BA153" s="204">
        <f t="shared" si="201"/>
        <v>-8.912236707548904E-2</v>
      </c>
      <c r="BB153" s="204">
        <f t="shared" si="201"/>
        <v>-2.2578182965291238E-2</v>
      </c>
      <c r="BC153" s="204">
        <f t="shared" si="201"/>
        <v>5.0365223227191502E-2</v>
      </c>
      <c r="BD153" s="206"/>
      <c r="BE153" s="207"/>
    </row>
    <row r="154" spans="1:57" x14ac:dyDescent="0.35">
      <c r="A154" s="172"/>
      <c r="B154" s="67" t="s">
        <v>34</v>
      </c>
      <c r="C154" s="200"/>
      <c r="D154" s="201">
        <f t="shared" si="203"/>
        <v>0.82371740859507014</v>
      </c>
      <c r="E154" s="201">
        <f t="shared" si="204"/>
        <v>0.83550662310658763</v>
      </c>
      <c r="F154" s="202">
        <f t="shared" si="204"/>
        <v>0.8917097857399261</v>
      </c>
      <c r="G154" s="201">
        <f t="shared" si="204"/>
        <v>0.8115066670047576</v>
      </c>
      <c r="H154" s="201">
        <f t="shared" si="204"/>
        <v>0.86972548739715483</v>
      </c>
      <c r="I154" s="201">
        <f t="shared" si="204"/>
        <v>0.76962546608148785</v>
      </c>
      <c r="J154" s="201">
        <f t="shared" si="204"/>
        <v>0.86570028450181702</v>
      </c>
      <c r="K154" s="201">
        <f t="shared" si="204"/>
        <v>0.80137458475235668</v>
      </c>
      <c r="L154" s="201">
        <f t="shared" si="204"/>
        <v>0.84638247563142854</v>
      </c>
      <c r="M154" s="201">
        <f t="shared" si="204"/>
        <v>0.85344441512677249</v>
      </c>
      <c r="N154" s="203">
        <f t="shared" si="204"/>
        <v>0.85173354726670669</v>
      </c>
      <c r="O154" s="200">
        <f t="shared" si="204"/>
        <v>0.78257179350433537</v>
      </c>
      <c r="P154" s="201">
        <f t="shared" ref="P154:T154" si="207">(O70+O147+P98-P70-P147)/(O70+O147+P98-P147)</f>
        <v>0.61413490673091953</v>
      </c>
      <c r="Q154" s="201">
        <f t="shared" si="207"/>
        <v>0.84038227886936923</v>
      </c>
      <c r="R154" s="201">
        <f t="shared" si="207"/>
        <v>0.73216928809954007</v>
      </c>
      <c r="S154" s="201">
        <f t="shared" si="207"/>
        <v>0.61345646986117441</v>
      </c>
      <c r="T154" s="201">
        <f t="shared" si="207"/>
        <v>0.64876204335699483</v>
      </c>
      <c r="U154" s="201">
        <f t="shared" si="197"/>
        <v>0.68761965628974431</v>
      </c>
      <c r="V154" s="201">
        <f t="shared" si="197"/>
        <v>0.78104835662554273</v>
      </c>
      <c r="W154" s="201">
        <f t="shared" si="197"/>
        <v>0.69717663297294097</v>
      </c>
      <c r="X154" s="201">
        <f t="shared" si="198"/>
        <v>0.69623171529221883</v>
      </c>
      <c r="Y154" s="201">
        <f t="shared" si="199"/>
        <v>0.82120061096478403</v>
      </c>
      <c r="Z154" s="201">
        <f t="shared" si="199"/>
        <v>0.82417553660756593</v>
      </c>
      <c r="AA154" s="201">
        <f t="shared" si="199"/>
        <v>0.81805530933265047</v>
      </c>
      <c r="AB154" s="206">
        <f t="shared" si="199"/>
        <v>0.74475112638072472</v>
      </c>
      <c r="AC154" s="244"/>
      <c r="AD154" s="237">
        <f t="shared" si="200"/>
        <v>-0.2544349550917151</v>
      </c>
      <c r="AE154" s="238">
        <f t="shared" si="200"/>
        <v>5.8355680588777275E-3</v>
      </c>
      <c r="AF154" s="238">
        <f t="shared" si="200"/>
        <v>-0.17891527063146664</v>
      </c>
      <c r="AG154" s="238">
        <f t="shared" si="200"/>
        <v>-0.24405245846541157</v>
      </c>
      <c r="AH154" s="238">
        <f t="shared" si="200"/>
        <v>-0.2540611345097426</v>
      </c>
      <c r="AI154" s="238">
        <f t="shared" si="200"/>
        <v>-0.10655287981733803</v>
      </c>
      <c r="AJ154" s="238">
        <f t="shared" si="200"/>
        <v>-9.7784336440398398E-2</v>
      </c>
      <c r="AK154" s="238">
        <f t="shared" si="200"/>
        <v>-0.13002402841564448</v>
      </c>
      <c r="AL154" s="238">
        <f t="shared" si="200"/>
        <v>-0.17740296457247939</v>
      </c>
      <c r="AM154" s="238">
        <f t="shared" si="200"/>
        <v>-3.7780789926663123E-2</v>
      </c>
      <c r="AN154" s="238">
        <f t="shared" si="200"/>
        <v>-3.2355201632690199E-2</v>
      </c>
      <c r="AO154" s="238">
        <f t="shared" si="200"/>
        <v>4.5342186011357345E-2</v>
      </c>
      <c r="AP154" s="206"/>
      <c r="AQ154" s="256"/>
      <c r="AR154" s="204">
        <f t="shared" si="201"/>
        <v>-0.20958250186415062</v>
      </c>
      <c r="AS154" s="204">
        <f t="shared" si="201"/>
        <v>4.8756557627815944E-3</v>
      </c>
      <c r="AT154" s="204">
        <f t="shared" si="201"/>
        <v>-0.15954049764038603</v>
      </c>
      <c r="AU154" s="204">
        <f t="shared" si="201"/>
        <v>-0.19805019714358318</v>
      </c>
      <c r="AV154" s="204">
        <f t="shared" si="201"/>
        <v>-0.22096344404016</v>
      </c>
      <c r="AW154" s="204">
        <f t="shared" si="201"/>
        <v>-8.2005809791743545E-2</v>
      </c>
      <c r="AX154" s="204">
        <f t="shared" si="201"/>
        <v>-8.4651927876274291E-2</v>
      </c>
      <c r="AY154" s="204">
        <f t="shared" si="201"/>
        <v>-0.10419795177941571</v>
      </c>
      <c r="AZ154" s="204">
        <f t="shared" si="201"/>
        <v>-0.15015076033920971</v>
      </c>
      <c r="BA154" s="204">
        <f t="shared" si="201"/>
        <v>-3.2243804161988465E-2</v>
      </c>
      <c r="BB154" s="204">
        <f t="shared" si="201"/>
        <v>-2.7558010659140764E-2</v>
      </c>
      <c r="BC154" s="204">
        <f t="shared" si="201"/>
        <v>3.5483515828315104E-2</v>
      </c>
      <c r="BD154" s="206"/>
      <c r="BE154" s="207"/>
    </row>
    <row r="155" spans="1:57" ht="15" thickBot="1" x14ac:dyDescent="0.4">
      <c r="A155" s="172"/>
      <c r="B155" s="75" t="s">
        <v>35</v>
      </c>
      <c r="C155" s="208"/>
      <c r="D155" s="209">
        <f t="shared" si="203"/>
        <v>0.61813989653648993</v>
      </c>
      <c r="E155" s="209">
        <f t="shared" si="203"/>
        <v>0.58011923799185416</v>
      </c>
      <c r="F155" s="210">
        <f t="shared" si="204"/>
        <v>0.52712367516493164</v>
      </c>
      <c r="G155" s="209">
        <f t="shared" si="204"/>
        <v>0.47253624971030384</v>
      </c>
      <c r="H155" s="209">
        <f t="shared" si="204"/>
        <v>0.43550671670950886</v>
      </c>
      <c r="I155" s="209">
        <f t="shared" si="204"/>
        <v>0.4159968170956197</v>
      </c>
      <c r="J155" s="209">
        <f t="shared" si="204"/>
        <v>0.48723920045324259</v>
      </c>
      <c r="K155" s="209">
        <f t="shared" si="204"/>
        <v>0.4435455697604998</v>
      </c>
      <c r="L155" s="209">
        <f t="shared" si="204"/>
        <v>0.61003425850672532</v>
      </c>
      <c r="M155" s="209">
        <f t="shared" si="204"/>
        <v>0.64596294492777406</v>
      </c>
      <c r="N155" s="211">
        <f t="shared" si="204"/>
        <v>0.60029958345747902</v>
      </c>
      <c r="O155" s="208">
        <f t="shared" si="204"/>
        <v>0.58776766221036514</v>
      </c>
      <c r="P155" s="209">
        <f t="shared" ref="P155:T155" si="208">(O71+O148+P99-P71-P148)/(O71+O148+P99-P148)</f>
        <v>0.47122129183452971</v>
      </c>
      <c r="Q155" s="209">
        <f t="shared" si="208"/>
        <v>0.500972469194229</v>
      </c>
      <c r="R155" s="209">
        <f t="shared" si="208"/>
        <v>0.41047981982245868</v>
      </c>
      <c r="S155" s="209">
        <f t="shared" si="208"/>
        <v>0.36836348583406386</v>
      </c>
      <c r="T155" s="209">
        <f t="shared" si="208"/>
        <v>0.30286437431685292</v>
      </c>
      <c r="U155" s="209">
        <f t="shared" si="197"/>
        <v>0.3189486574296429</v>
      </c>
      <c r="V155" s="209">
        <f t="shared" si="197"/>
        <v>0.33390039361945301</v>
      </c>
      <c r="W155" s="209">
        <f t="shared" si="197"/>
        <v>0.34500763965642067</v>
      </c>
      <c r="X155" s="209">
        <f t="shared" si="198"/>
        <v>0.4537978927367855</v>
      </c>
      <c r="Y155" s="209">
        <f t="shared" si="199"/>
        <v>0.51468631187362479</v>
      </c>
      <c r="Z155" s="209">
        <f t="shared" si="199"/>
        <v>0.53370481882699206</v>
      </c>
      <c r="AA155" s="209">
        <f t="shared" si="199"/>
        <v>0.57557464687281301</v>
      </c>
      <c r="AB155" s="214">
        <f t="shared" si="199"/>
        <v>0.42760800041374947</v>
      </c>
      <c r="AC155" s="259"/>
      <c r="AD155" s="212">
        <f t="shared" si="200"/>
        <v>-0.23767856681822727</v>
      </c>
      <c r="AE155" s="213">
        <f t="shared" si="200"/>
        <v>-0.1364318981587308</v>
      </c>
      <c r="AF155" s="213">
        <f t="shared" si="200"/>
        <v>-0.2212836585379632</v>
      </c>
      <c r="AG155" s="213">
        <f t="shared" si="200"/>
        <v>-0.22045454489492564</v>
      </c>
      <c r="AH155" s="213">
        <f t="shared" si="200"/>
        <v>-0.30457014163832258</v>
      </c>
      <c r="AI155" s="213">
        <f t="shared" si="200"/>
        <v>-0.23329063030708144</v>
      </c>
      <c r="AJ155" s="213">
        <f t="shared" si="200"/>
        <v>-0.31470950344543264</v>
      </c>
      <c r="AK155" s="213">
        <f t="shared" si="200"/>
        <v>-0.22215965353297612</v>
      </c>
      <c r="AL155" s="213">
        <f t="shared" si="200"/>
        <v>-0.25611080622321702</v>
      </c>
      <c r="AM155" s="213">
        <f t="shared" si="200"/>
        <v>-0.20322625947039033</v>
      </c>
      <c r="AN155" s="213">
        <f t="shared" si="200"/>
        <v>-0.11093588345827009</v>
      </c>
      <c r="AO155" s="213">
        <f t="shared" si="200"/>
        <v>-2.0744617510427416E-2</v>
      </c>
      <c r="AP155" s="214"/>
      <c r="AQ155" s="257"/>
      <c r="AR155" s="212">
        <f t="shared" si="201"/>
        <v>-0.14691860470196022</v>
      </c>
      <c r="AS155" s="213">
        <f t="shared" si="201"/>
        <v>-7.9146768797625167E-2</v>
      </c>
      <c r="AT155" s="213">
        <f t="shared" si="201"/>
        <v>-0.11664385534247296</v>
      </c>
      <c r="AU155" s="213">
        <f t="shared" si="201"/>
        <v>-0.10417276387623997</v>
      </c>
      <c r="AV155" s="213">
        <f t="shared" si="201"/>
        <v>-0.13264234239265593</v>
      </c>
      <c r="AW155" s="213">
        <f t="shared" si="201"/>
        <v>-9.7048159665976796E-2</v>
      </c>
      <c r="AX155" s="213">
        <f t="shared" si="201"/>
        <v>-0.15333880683378959</v>
      </c>
      <c r="AY155" s="213">
        <f t="shared" si="201"/>
        <v>-9.853793010407913E-2</v>
      </c>
      <c r="AZ155" s="213">
        <f t="shared" si="201"/>
        <v>-0.15623636576993982</v>
      </c>
      <c r="BA155" s="213">
        <f t="shared" si="201"/>
        <v>-0.13127663305414927</v>
      </c>
      <c r="BB155" s="213">
        <f t="shared" si="201"/>
        <v>-6.6594764630486969E-2</v>
      </c>
      <c r="BC155" s="213">
        <f t="shared" si="201"/>
        <v>-1.2193015337552127E-2</v>
      </c>
      <c r="BD155" s="214"/>
      <c r="BE155" s="210"/>
    </row>
    <row r="156" spans="1:57" x14ac:dyDescent="0.35">
      <c r="A156" s="172"/>
    </row>
    <row r="157" spans="1:57" x14ac:dyDescent="0.35">
      <c r="B157" s="1" t="s">
        <v>22</v>
      </c>
    </row>
    <row r="158" spans="1:57" x14ac:dyDescent="0.35">
      <c r="B158" s="32" t="s">
        <v>189</v>
      </c>
    </row>
    <row r="159" spans="1:57" x14ac:dyDescent="0.35">
      <c r="B159" s="2" t="s">
        <v>167</v>
      </c>
    </row>
    <row r="161" spans="2:2" x14ac:dyDescent="0.35">
      <c r="B161" s="33"/>
    </row>
  </sheetData>
  <mergeCells count="4">
    <mergeCell ref="B1:AR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5"/>
  <sheetViews>
    <sheetView workbookViewId="0">
      <selection activeCell="J9" sqref="J9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414</v>
      </c>
    </row>
    <row r="2" spans="1:12" x14ac:dyDescent="0.35">
      <c r="A2" t="s">
        <v>52</v>
      </c>
      <c r="B2" s="175">
        <v>44310</v>
      </c>
      <c r="C2">
        <v>49</v>
      </c>
      <c r="D2" t="s">
        <v>402</v>
      </c>
      <c r="E2">
        <v>411971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44310</v>
      </c>
      <c r="C3">
        <v>49</v>
      </c>
      <c r="D3" t="s">
        <v>413</v>
      </c>
      <c r="E3">
        <v>27</v>
      </c>
      <c r="F3" t="str">
        <f t="shared" ref="F3:F66" si="0">TRIM(MID(D3,4,50))</f>
        <v>OTHER</v>
      </c>
      <c r="G3">
        <f t="shared" ref="G3:G66" si="1">VALUE(TRIM(MID(A3,6,2)))</f>
        <v>1</v>
      </c>
      <c r="H3" t="str">
        <f t="shared" ref="H3:H66" si="2">LEFT(D3,1)</f>
        <v>G</v>
      </c>
      <c r="K3" s="175">
        <v>44310</v>
      </c>
    </row>
    <row r="4" spans="1:12" x14ac:dyDescent="0.35">
      <c r="A4" t="s">
        <v>52</v>
      </c>
      <c r="B4" s="175">
        <v>44310</v>
      </c>
      <c r="C4">
        <v>49</v>
      </c>
      <c r="D4" t="s">
        <v>404</v>
      </c>
      <c r="E4">
        <v>52933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415</v>
      </c>
      <c r="L4" t="s">
        <v>416</v>
      </c>
    </row>
    <row r="5" spans="1:12" x14ac:dyDescent="0.35">
      <c r="A5" t="s">
        <v>52</v>
      </c>
      <c r="B5" s="175">
        <v>44310</v>
      </c>
      <c r="C5">
        <v>49</v>
      </c>
      <c r="D5" t="s">
        <v>406</v>
      </c>
      <c r="E5">
        <v>1036</v>
      </c>
      <c r="F5" t="str">
        <f t="shared" si="0"/>
        <v>Large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44310</v>
      </c>
      <c r="C6">
        <v>49</v>
      </c>
      <c r="D6" t="s">
        <v>411</v>
      </c>
      <c r="E6">
        <v>5104</v>
      </c>
      <c r="F6" t="str">
        <f t="shared" si="0"/>
        <v>Medium C&amp;I</v>
      </c>
      <c r="G6">
        <f t="shared" si="1"/>
        <v>1</v>
      </c>
      <c r="H6" t="str">
        <f t="shared" si="2"/>
        <v>G</v>
      </c>
      <c r="J6" s="179" t="s">
        <v>34</v>
      </c>
      <c r="K6" s="178">
        <v>1036</v>
      </c>
      <c r="L6" s="178">
        <v>797</v>
      </c>
    </row>
    <row r="7" spans="1:12" x14ac:dyDescent="0.35">
      <c r="A7" t="s">
        <v>52</v>
      </c>
      <c r="B7" s="175">
        <v>44310</v>
      </c>
      <c r="C7">
        <v>49</v>
      </c>
      <c r="D7" t="s">
        <v>408</v>
      </c>
      <c r="E7">
        <v>228147</v>
      </c>
      <c r="F7" t="str">
        <f t="shared" si="0"/>
        <v>Residential</v>
      </c>
      <c r="G7">
        <f t="shared" si="1"/>
        <v>1</v>
      </c>
      <c r="H7" t="str">
        <f t="shared" si="2"/>
        <v>G</v>
      </c>
      <c r="J7" s="179" t="s">
        <v>31</v>
      </c>
      <c r="K7" s="178">
        <v>32009</v>
      </c>
      <c r="L7" s="178">
        <v>19930</v>
      </c>
    </row>
    <row r="8" spans="1:12" x14ac:dyDescent="0.35">
      <c r="A8" t="s">
        <v>52</v>
      </c>
      <c r="B8" s="175">
        <v>44310</v>
      </c>
      <c r="C8">
        <v>49</v>
      </c>
      <c r="D8" t="s">
        <v>412</v>
      </c>
      <c r="E8">
        <v>797</v>
      </c>
      <c r="F8" t="str">
        <f t="shared" si="0"/>
        <v>Large C&amp;I</v>
      </c>
      <c r="G8">
        <f t="shared" si="1"/>
        <v>1</v>
      </c>
      <c r="H8" t="str">
        <f t="shared" si="2"/>
        <v>G</v>
      </c>
      <c r="J8" s="179" t="s">
        <v>33</v>
      </c>
      <c r="K8" s="178">
        <v>8126</v>
      </c>
      <c r="L8" s="178">
        <v>5104</v>
      </c>
    </row>
    <row r="9" spans="1:12" x14ac:dyDescent="0.35">
      <c r="A9" t="s">
        <v>52</v>
      </c>
      <c r="B9" s="175">
        <v>44310</v>
      </c>
      <c r="C9">
        <v>49</v>
      </c>
      <c r="D9" t="s">
        <v>405</v>
      </c>
      <c r="E9">
        <v>8126</v>
      </c>
      <c r="F9" t="str">
        <f t="shared" si="0"/>
        <v>Medium C&amp;I</v>
      </c>
      <c r="G9">
        <f t="shared" si="1"/>
        <v>1</v>
      </c>
      <c r="H9" t="str">
        <f t="shared" si="2"/>
        <v>E</v>
      </c>
      <c r="J9" s="179" t="s">
        <v>30</v>
      </c>
      <c r="K9" s="178">
        <v>411971</v>
      </c>
      <c r="L9" s="178">
        <v>228147</v>
      </c>
    </row>
    <row r="10" spans="1:12" x14ac:dyDescent="0.35">
      <c r="A10" t="s">
        <v>52</v>
      </c>
      <c r="B10" s="175">
        <v>44310</v>
      </c>
      <c r="C10">
        <v>49</v>
      </c>
      <c r="D10" t="s">
        <v>410</v>
      </c>
      <c r="E10">
        <v>19278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52933</v>
      </c>
      <c r="L10" s="178">
        <v>19278</v>
      </c>
    </row>
    <row r="11" spans="1:12" x14ac:dyDescent="0.35">
      <c r="A11" t="s">
        <v>52</v>
      </c>
      <c r="B11" s="175">
        <v>44310</v>
      </c>
      <c r="C11">
        <v>49</v>
      </c>
      <c r="D11" t="s">
        <v>407</v>
      </c>
      <c r="E11">
        <v>319</v>
      </c>
      <c r="F11" t="str">
        <f t="shared" si="0"/>
        <v>OTHER</v>
      </c>
      <c r="G11">
        <f t="shared" si="1"/>
        <v>1</v>
      </c>
      <c r="H11" t="str">
        <f t="shared" si="2"/>
        <v>E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44310</v>
      </c>
      <c r="C12">
        <v>49</v>
      </c>
      <c r="D12" t="s">
        <v>409</v>
      </c>
      <c r="E12">
        <v>19930</v>
      </c>
      <c r="F12" t="str">
        <f t="shared" si="0"/>
        <v>Low Income Residential</v>
      </c>
      <c r="G12">
        <f t="shared" si="1"/>
        <v>1</v>
      </c>
      <c r="H12" t="str">
        <f t="shared" si="2"/>
        <v>G</v>
      </c>
      <c r="J12" s="179" t="s">
        <v>34</v>
      </c>
      <c r="K12" s="178">
        <v>89</v>
      </c>
      <c r="L12" s="178">
        <v>93</v>
      </c>
    </row>
    <row r="13" spans="1:12" x14ac:dyDescent="0.35">
      <c r="A13" t="s">
        <v>52</v>
      </c>
      <c r="B13" s="175">
        <v>44310</v>
      </c>
      <c r="C13">
        <v>49</v>
      </c>
      <c r="D13" t="s">
        <v>403</v>
      </c>
      <c r="E13">
        <v>32009</v>
      </c>
      <c r="F13" t="str">
        <f t="shared" si="0"/>
        <v>Low Income Residential</v>
      </c>
      <c r="G13">
        <f t="shared" si="1"/>
        <v>1</v>
      </c>
      <c r="H13" t="str">
        <f t="shared" si="2"/>
        <v>E</v>
      </c>
      <c r="J13" s="179" t="s">
        <v>31</v>
      </c>
      <c r="K13" s="178">
        <v>12706</v>
      </c>
      <c r="L13" s="178">
        <v>7770</v>
      </c>
    </row>
    <row r="14" spans="1:12" x14ac:dyDescent="0.35">
      <c r="A14" t="s">
        <v>53</v>
      </c>
      <c r="B14" s="175">
        <v>44310</v>
      </c>
      <c r="C14">
        <v>49</v>
      </c>
      <c r="D14" t="s">
        <v>410</v>
      </c>
      <c r="E14">
        <v>3044</v>
      </c>
      <c r="F14" t="str">
        <f t="shared" si="0"/>
        <v>Small C&amp;I</v>
      </c>
      <c r="G14">
        <f t="shared" si="1"/>
        <v>2</v>
      </c>
      <c r="H14" t="str">
        <f t="shared" si="2"/>
        <v>G</v>
      </c>
      <c r="J14" s="179" t="s">
        <v>33</v>
      </c>
      <c r="K14" s="178">
        <v>1039</v>
      </c>
      <c r="L14" s="178">
        <v>598</v>
      </c>
    </row>
    <row r="15" spans="1:12" x14ac:dyDescent="0.35">
      <c r="A15" t="s">
        <v>53</v>
      </c>
      <c r="B15" s="175">
        <v>44310</v>
      </c>
      <c r="C15">
        <v>49</v>
      </c>
      <c r="D15" t="s">
        <v>409</v>
      </c>
      <c r="E15">
        <v>7770</v>
      </c>
      <c r="F15" t="str">
        <f t="shared" si="0"/>
        <v>Low Income Residential</v>
      </c>
      <c r="G15">
        <f t="shared" si="1"/>
        <v>2</v>
      </c>
      <c r="H15" t="str">
        <f t="shared" si="2"/>
        <v>G</v>
      </c>
      <c r="J15" s="179" t="s">
        <v>30</v>
      </c>
      <c r="K15" s="178">
        <v>79455</v>
      </c>
      <c r="L15" s="178">
        <v>51299</v>
      </c>
    </row>
    <row r="16" spans="1:12" x14ac:dyDescent="0.35">
      <c r="A16" t="s">
        <v>53</v>
      </c>
      <c r="B16" s="175">
        <v>44310</v>
      </c>
      <c r="C16">
        <v>49</v>
      </c>
      <c r="D16" t="s">
        <v>412</v>
      </c>
      <c r="E16">
        <v>93</v>
      </c>
      <c r="F16" t="str">
        <f t="shared" si="0"/>
        <v>Large C&amp;I</v>
      </c>
      <c r="G16">
        <f t="shared" si="1"/>
        <v>2</v>
      </c>
      <c r="H16" t="str">
        <f t="shared" si="2"/>
        <v>G</v>
      </c>
      <c r="J16" s="179" t="s">
        <v>32</v>
      </c>
      <c r="K16" s="178">
        <v>7913</v>
      </c>
      <c r="L16" s="178">
        <v>3044</v>
      </c>
    </row>
    <row r="17" spans="1:12" x14ac:dyDescent="0.35">
      <c r="A17" t="s">
        <v>53</v>
      </c>
      <c r="B17" s="175">
        <v>44310</v>
      </c>
      <c r="C17">
        <v>49</v>
      </c>
      <c r="D17" t="s">
        <v>406</v>
      </c>
      <c r="E17">
        <v>89</v>
      </c>
      <c r="F17" t="str">
        <f t="shared" si="0"/>
        <v>Large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44310</v>
      </c>
      <c r="C18">
        <v>49</v>
      </c>
      <c r="D18" t="s">
        <v>404</v>
      </c>
      <c r="E18">
        <v>7913</v>
      </c>
      <c r="F18" t="str">
        <f t="shared" si="0"/>
        <v>Small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58</v>
      </c>
      <c r="L18" s="178">
        <v>61</v>
      </c>
    </row>
    <row r="19" spans="1:12" x14ac:dyDescent="0.35">
      <c r="A19" t="s">
        <v>53</v>
      </c>
      <c r="B19" s="175">
        <v>44310</v>
      </c>
      <c r="C19">
        <v>49</v>
      </c>
      <c r="D19" t="s">
        <v>402</v>
      </c>
      <c r="E19">
        <v>79455</v>
      </c>
      <c r="F19" t="str">
        <f t="shared" si="0"/>
        <v>Residential</v>
      </c>
      <c r="G19">
        <f t="shared" si="1"/>
        <v>2</v>
      </c>
      <c r="H19" t="str">
        <f t="shared" si="2"/>
        <v>E</v>
      </c>
      <c r="J19" s="179" t="s">
        <v>31</v>
      </c>
      <c r="K19" s="178">
        <v>2150</v>
      </c>
      <c r="L19" s="178">
        <v>1394</v>
      </c>
    </row>
    <row r="20" spans="1:12" x14ac:dyDescent="0.35">
      <c r="A20" t="s">
        <v>53</v>
      </c>
      <c r="B20" s="175">
        <v>44310</v>
      </c>
      <c r="C20">
        <v>49</v>
      </c>
      <c r="D20" t="s">
        <v>411</v>
      </c>
      <c r="E20">
        <v>598</v>
      </c>
      <c r="F20" t="str">
        <f t="shared" si="0"/>
        <v>Medium C&amp;I</v>
      </c>
      <c r="G20">
        <f t="shared" si="1"/>
        <v>2</v>
      </c>
      <c r="H20" t="str">
        <f t="shared" si="2"/>
        <v>G</v>
      </c>
      <c r="J20" s="179" t="s">
        <v>33</v>
      </c>
      <c r="K20" s="178">
        <v>553</v>
      </c>
      <c r="L20" s="178">
        <v>341</v>
      </c>
    </row>
    <row r="21" spans="1:12" x14ac:dyDescent="0.35">
      <c r="A21" t="s">
        <v>53</v>
      </c>
      <c r="B21" s="175">
        <v>44310</v>
      </c>
      <c r="C21">
        <v>49</v>
      </c>
      <c r="D21" t="s">
        <v>408</v>
      </c>
      <c r="E21">
        <v>51299</v>
      </c>
      <c r="F21" t="str">
        <f t="shared" si="0"/>
        <v>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24551</v>
      </c>
      <c r="L21" s="178">
        <v>16314</v>
      </c>
    </row>
    <row r="22" spans="1:12" x14ac:dyDescent="0.35">
      <c r="A22" t="s">
        <v>53</v>
      </c>
      <c r="B22" s="175">
        <v>44310</v>
      </c>
      <c r="C22">
        <v>49</v>
      </c>
      <c r="D22" t="s">
        <v>403</v>
      </c>
      <c r="E22">
        <v>12706</v>
      </c>
      <c r="F22" t="str">
        <f t="shared" si="0"/>
        <v>Low Income Residential</v>
      </c>
      <c r="G22">
        <f t="shared" si="1"/>
        <v>2</v>
      </c>
      <c r="H22" t="str">
        <f t="shared" si="2"/>
        <v>E</v>
      </c>
      <c r="J22" s="179" t="s">
        <v>32</v>
      </c>
      <c r="K22" s="178">
        <v>3469</v>
      </c>
      <c r="L22" s="178">
        <v>1477</v>
      </c>
    </row>
    <row r="23" spans="1:12" x14ac:dyDescent="0.35">
      <c r="A23" t="s">
        <v>53</v>
      </c>
      <c r="B23" s="175">
        <v>44310</v>
      </c>
      <c r="C23">
        <v>49</v>
      </c>
      <c r="D23" t="s">
        <v>405</v>
      </c>
      <c r="E23">
        <v>1039</v>
      </c>
      <c r="F23" t="str">
        <f t="shared" si="0"/>
        <v>Medium C&amp;I</v>
      </c>
      <c r="G23">
        <f t="shared" si="1"/>
        <v>2</v>
      </c>
      <c r="H23" t="str">
        <f t="shared" si="2"/>
        <v>E</v>
      </c>
      <c r="J23" s="177">
        <v>4</v>
      </c>
      <c r="K23" s="178"/>
      <c r="L23" s="178"/>
    </row>
    <row r="24" spans="1:12" x14ac:dyDescent="0.35">
      <c r="A24" t="s">
        <v>50</v>
      </c>
      <c r="B24" s="175">
        <v>44310</v>
      </c>
      <c r="C24">
        <v>49</v>
      </c>
      <c r="D24" t="s">
        <v>404</v>
      </c>
      <c r="E24">
        <v>3469</v>
      </c>
      <c r="F24" t="str">
        <f t="shared" si="0"/>
        <v>Small C&amp;I</v>
      </c>
      <c r="G24">
        <f t="shared" si="1"/>
        <v>3</v>
      </c>
      <c r="H24" t="str">
        <f t="shared" si="2"/>
        <v>E</v>
      </c>
      <c r="J24" s="179" t="s">
        <v>34</v>
      </c>
      <c r="K24" s="178">
        <v>13</v>
      </c>
      <c r="L24" s="178">
        <v>12</v>
      </c>
    </row>
    <row r="25" spans="1:12" x14ac:dyDescent="0.35">
      <c r="A25" t="s">
        <v>50</v>
      </c>
      <c r="B25" s="175">
        <v>44310</v>
      </c>
      <c r="C25">
        <v>49</v>
      </c>
      <c r="D25" t="s">
        <v>412</v>
      </c>
      <c r="E25">
        <v>61</v>
      </c>
      <c r="F25" t="str">
        <f t="shared" si="0"/>
        <v>Large C&amp;I</v>
      </c>
      <c r="G25">
        <f t="shared" si="1"/>
        <v>3</v>
      </c>
      <c r="H25" t="str">
        <f t="shared" si="2"/>
        <v>G</v>
      </c>
      <c r="J25" s="179" t="s">
        <v>31</v>
      </c>
      <c r="K25" s="178">
        <v>1282</v>
      </c>
      <c r="L25" s="178">
        <v>1163</v>
      </c>
    </row>
    <row r="26" spans="1:12" x14ac:dyDescent="0.35">
      <c r="A26" t="s">
        <v>50</v>
      </c>
      <c r="B26" s="175">
        <v>44310</v>
      </c>
      <c r="C26">
        <v>49</v>
      </c>
      <c r="D26" t="s">
        <v>409</v>
      </c>
      <c r="E26">
        <v>1394</v>
      </c>
      <c r="F26" t="str">
        <f t="shared" si="0"/>
        <v>Low Income Residential</v>
      </c>
      <c r="G26">
        <f t="shared" si="1"/>
        <v>3</v>
      </c>
      <c r="H26" t="str">
        <f t="shared" si="2"/>
        <v>G</v>
      </c>
      <c r="J26" s="179" t="s">
        <v>33</v>
      </c>
      <c r="K26" s="178">
        <v>161</v>
      </c>
      <c r="L26" s="178">
        <v>108</v>
      </c>
    </row>
    <row r="27" spans="1:12" x14ac:dyDescent="0.35">
      <c r="A27" t="s">
        <v>50</v>
      </c>
      <c r="B27" s="175">
        <v>44310</v>
      </c>
      <c r="C27">
        <v>49</v>
      </c>
      <c r="D27" t="s">
        <v>402</v>
      </c>
      <c r="E27">
        <v>24551</v>
      </c>
      <c r="F27" t="str">
        <f t="shared" si="0"/>
        <v>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10971</v>
      </c>
      <c r="L27" s="178">
        <v>8428</v>
      </c>
    </row>
    <row r="28" spans="1:12" x14ac:dyDescent="0.35">
      <c r="A28" t="s">
        <v>50</v>
      </c>
      <c r="B28" s="175">
        <v>44310</v>
      </c>
      <c r="C28">
        <v>49</v>
      </c>
      <c r="D28" t="s">
        <v>405</v>
      </c>
      <c r="E28">
        <v>553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1279</v>
      </c>
      <c r="L28" s="178">
        <v>568</v>
      </c>
    </row>
    <row r="29" spans="1:12" x14ac:dyDescent="0.35">
      <c r="A29" t="s">
        <v>50</v>
      </c>
      <c r="B29" s="175">
        <v>44310</v>
      </c>
      <c r="C29">
        <v>49</v>
      </c>
      <c r="D29" t="s">
        <v>410</v>
      </c>
      <c r="E29">
        <v>1477</v>
      </c>
      <c r="F29" t="str">
        <f t="shared" si="0"/>
        <v>Small C&amp;I</v>
      </c>
      <c r="G29">
        <f t="shared" si="1"/>
        <v>3</v>
      </c>
      <c r="H29" t="str">
        <f t="shared" si="2"/>
        <v>G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44310</v>
      </c>
      <c r="C30">
        <v>49</v>
      </c>
      <c r="D30" t="s">
        <v>411</v>
      </c>
      <c r="E30">
        <v>341</v>
      </c>
      <c r="F30" t="str">
        <f t="shared" si="0"/>
        <v>Medium C&amp;I</v>
      </c>
      <c r="G30">
        <f t="shared" si="1"/>
        <v>3</v>
      </c>
      <c r="H30" t="str">
        <f t="shared" si="2"/>
        <v>G</v>
      </c>
      <c r="J30" s="179" t="s">
        <v>34</v>
      </c>
      <c r="K30" s="178">
        <v>18</v>
      </c>
      <c r="L30" s="178">
        <v>20</v>
      </c>
    </row>
    <row r="31" spans="1:12" x14ac:dyDescent="0.35">
      <c r="A31" t="s">
        <v>50</v>
      </c>
      <c r="B31" s="175">
        <v>44310</v>
      </c>
      <c r="C31">
        <v>49</v>
      </c>
      <c r="D31" t="s">
        <v>408</v>
      </c>
      <c r="E31">
        <v>16314</v>
      </c>
      <c r="F31" t="str">
        <f t="shared" si="0"/>
        <v>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9274</v>
      </c>
      <c r="L31" s="178">
        <v>5213</v>
      </c>
    </row>
    <row r="32" spans="1:12" x14ac:dyDescent="0.35">
      <c r="A32" t="s">
        <v>50</v>
      </c>
      <c r="B32" s="175">
        <v>44310</v>
      </c>
      <c r="C32">
        <v>49</v>
      </c>
      <c r="D32" t="s">
        <v>406</v>
      </c>
      <c r="E32">
        <v>58</v>
      </c>
      <c r="F32" t="str">
        <f t="shared" si="0"/>
        <v>Large C&amp;I</v>
      </c>
      <c r="G32">
        <f t="shared" si="1"/>
        <v>3</v>
      </c>
      <c r="H32" t="str">
        <f t="shared" si="2"/>
        <v>E</v>
      </c>
      <c r="J32" s="179" t="s">
        <v>33</v>
      </c>
      <c r="K32" s="178">
        <v>325</v>
      </c>
      <c r="L32" s="178">
        <v>149</v>
      </c>
    </row>
    <row r="33" spans="1:12" x14ac:dyDescent="0.35">
      <c r="A33" t="s">
        <v>50</v>
      </c>
      <c r="B33" s="175">
        <v>44310</v>
      </c>
      <c r="C33">
        <v>49</v>
      </c>
      <c r="D33" t="s">
        <v>403</v>
      </c>
      <c r="E33">
        <v>2150</v>
      </c>
      <c r="F33" t="str">
        <f t="shared" si="0"/>
        <v>Low Income Residential</v>
      </c>
      <c r="G33">
        <f t="shared" si="1"/>
        <v>3</v>
      </c>
      <c r="H33" t="str">
        <f t="shared" si="2"/>
        <v>E</v>
      </c>
      <c r="J33" s="179" t="s">
        <v>30</v>
      </c>
      <c r="K33" s="178">
        <v>43933</v>
      </c>
      <c r="L33" s="178">
        <v>26557</v>
      </c>
    </row>
    <row r="34" spans="1:12" x14ac:dyDescent="0.35">
      <c r="A34" t="s">
        <v>43</v>
      </c>
      <c r="B34" s="175">
        <v>44310</v>
      </c>
      <c r="C34">
        <v>49</v>
      </c>
      <c r="D34" t="s">
        <v>402</v>
      </c>
      <c r="E34">
        <v>10971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79" t="s">
        <v>32</v>
      </c>
      <c r="K34" s="178">
        <v>3165</v>
      </c>
      <c r="L34" s="178">
        <v>999</v>
      </c>
    </row>
    <row r="35" spans="1:12" x14ac:dyDescent="0.35">
      <c r="A35" t="s">
        <v>43</v>
      </c>
      <c r="B35" s="175">
        <v>44310</v>
      </c>
      <c r="C35">
        <v>49</v>
      </c>
      <c r="D35" t="s">
        <v>412</v>
      </c>
      <c r="E35">
        <v>12</v>
      </c>
      <c r="F35" t="str">
        <f t="shared" si="0"/>
        <v>Large C&amp;I</v>
      </c>
      <c r="G35">
        <f t="shared" si="1"/>
        <v>4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44310</v>
      </c>
      <c r="C36">
        <v>49</v>
      </c>
      <c r="D36" t="s">
        <v>406</v>
      </c>
      <c r="E36">
        <v>13</v>
      </c>
      <c r="F36" t="str">
        <f t="shared" si="0"/>
        <v>Large C&amp;I</v>
      </c>
      <c r="G36">
        <f t="shared" si="1"/>
        <v>4</v>
      </c>
      <c r="H36" t="str">
        <f t="shared" si="2"/>
        <v>E</v>
      </c>
      <c r="J36" s="179" t="s">
        <v>34</v>
      </c>
      <c r="K36" s="178">
        <v>1731268</v>
      </c>
      <c r="L36" s="178">
        <v>693904</v>
      </c>
    </row>
    <row r="37" spans="1:12" x14ac:dyDescent="0.35">
      <c r="A37" t="s">
        <v>43</v>
      </c>
      <c r="B37" s="175">
        <v>44310</v>
      </c>
      <c r="C37">
        <v>49</v>
      </c>
      <c r="D37" t="s">
        <v>404</v>
      </c>
      <c r="E37">
        <v>1279</v>
      </c>
      <c r="F37" t="str">
        <f t="shared" si="0"/>
        <v>Small C&amp;I</v>
      </c>
      <c r="G37">
        <f t="shared" si="1"/>
        <v>4</v>
      </c>
      <c r="H37" t="str">
        <f t="shared" si="2"/>
        <v>E</v>
      </c>
      <c r="J37" s="179" t="s">
        <v>31</v>
      </c>
      <c r="K37" s="178">
        <v>1509466</v>
      </c>
      <c r="L37" s="178">
        <v>1276804</v>
      </c>
    </row>
    <row r="38" spans="1:12" x14ac:dyDescent="0.35">
      <c r="A38" t="s">
        <v>43</v>
      </c>
      <c r="B38" s="175">
        <v>44310</v>
      </c>
      <c r="C38">
        <v>49</v>
      </c>
      <c r="D38" t="s">
        <v>410</v>
      </c>
      <c r="E38">
        <v>568</v>
      </c>
      <c r="F38" t="str">
        <f t="shared" si="0"/>
        <v>Small C&amp;I</v>
      </c>
      <c r="G38">
        <f t="shared" si="1"/>
        <v>4</v>
      </c>
      <c r="H38" t="str">
        <f t="shared" si="2"/>
        <v>G</v>
      </c>
      <c r="J38" s="179" t="s">
        <v>33</v>
      </c>
      <c r="K38" s="178">
        <v>2047011</v>
      </c>
      <c r="L38" s="178">
        <v>806430</v>
      </c>
    </row>
    <row r="39" spans="1:12" x14ac:dyDescent="0.35">
      <c r="A39" t="s">
        <v>43</v>
      </c>
      <c r="B39" s="175">
        <v>44310</v>
      </c>
      <c r="C39">
        <v>49</v>
      </c>
      <c r="D39" t="s">
        <v>409</v>
      </c>
      <c r="E39">
        <v>1163</v>
      </c>
      <c r="F39" t="str">
        <f t="shared" si="0"/>
        <v>Low Income 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11443264</v>
      </c>
      <c r="L39" s="178">
        <v>9513188</v>
      </c>
    </row>
    <row r="40" spans="1:12" x14ac:dyDescent="0.35">
      <c r="A40" t="s">
        <v>43</v>
      </c>
      <c r="B40" s="175">
        <v>44310</v>
      </c>
      <c r="C40">
        <v>49</v>
      </c>
      <c r="D40" t="s">
        <v>405</v>
      </c>
      <c r="E40">
        <v>161</v>
      </c>
      <c r="F40" t="str">
        <f t="shared" si="0"/>
        <v>Medium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1650309</v>
      </c>
      <c r="L40" s="178">
        <v>860165</v>
      </c>
    </row>
    <row r="41" spans="1:12" x14ac:dyDescent="0.35">
      <c r="A41" t="s">
        <v>43</v>
      </c>
      <c r="B41" s="175">
        <v>44310</v>
      </c>
      <c r="C41">
        <v>49</v>
      </c>
      <c r="D41" t="s">
        <v>411</v>
      </c>
      <c r="E41">
        <v>108</v>
      </c>
      <c r="F41" t="str">
        <f t="shared" si="0"/>
        <v>Medium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44310</v>
      </c>
      <c r="C42">
        <v>49</v>
      </c>
      <c r="D42" t="s">
        <v>408</v>
      </c>
      <c r="E42">
        <v>8428</v>
      </c>
      <c r="F42" t="str">
        <f t="shared" si="0"/>
        <v>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711177</v>
      </c>
      <c r="L42" s="178">
        <v>478768</v>
      </c>
    </row>
    <row r="43" spans="1:12" x14ac:dyDescent="0.35">
      <c r="A43" t="s">
        <v>43</v>
      </c>
      <c r="B43" s="175">
        <v>44310</v>
      </c>
      <c r="C43">
        <v>49</v>
      </c>
      <c r="D43" t="s">
        <v>403</v>
      </c>
      <c r="E43">
        <v>1282</v>
      </c>
      <c r="F43" t="str">
        <f t="shared" si="0"/>
        <v>Low Income Residential</v>
      </c>
      <c r="G43">
        <f t="shared" si="1"/>
        <v>4</v>
      </c>
      <c r="H43" t="str">
        <f t="shared" si="2"/>
        <v>E</v>
      </c>
      <c r="J43" s="179" t="s">
        <v>31</v>
      </c>
      <c r="K43" s="178">
        <v>1391370</v>
      </c>
      <c r="L43" s="178">
        <v>1114108</v>
      </c>
    </row>
    <row r="44" spans="1:12" x14ac:dyDescent="0.35">
      <c r="A44" t="s">
        <v>46</v>
      </c>
      <c r="B44" s="175">
        <v>44310</v>
      </c>
      <c r="C44">
        <v>49</v>
      </c>
      <c r="D44" t="s">
        <v>404</v>
      </c>
      <c r="E44">
        <v>3165</v>
      </c>
      <c r="F44" t="str">
        <f t="shared" si="0"/>
        <v>Small C&amp;I</v>
      </c>
      <c r="G44">
        <f t="shared" si="1"/>
        <v>5</v>
      </c>
      <c r="H44" t="str">
        <f t="shared" si="2"/>
        <v>E</v>
      </c>
      <c r="J44" s="179" t="s">
        <v>33</v>
      </c>
      <c r="K44" s="178">
        <v>761515</v>
      </c>
      <c r="L44" s="178">
        <v>331938</v>
      </c>
    </row>
    <row r="45" spans="1:12" x14ac:dyDescent="0.35">
      <c r="A45" t="s">
        <v>46</v>
      </c>
      <c r="B45" s="175">
        <v>44310</v>
      </c>
      <c r="C45">
        <v>49</v>
      </c>
      <c r="D45" t="s">
        <v>410</v>
      </c>
      <c r="E45">
        <v>999</v>
      </c>
      <c r="F45" t="str">
        <f t="shared" si="0"/>
        <v>Small C&amp;I</v>
      </c>
      <c r="G45">
        <f t="shared" si="1"/>
        <v>5</v>
      </c>
      <c r="H45" t="str">
        <f t="shared" si="2"/>
        <v>G</v>
      </c>
      <c r="J45" s="179" t="s">
        <v>30</v>
      </c>
      <c r="K45" s="178">
        <v>8518570</v>
      </c>
      <c r="L45" s="178">
        <v>6806263</v>
      </c>
    </row>
    <row r="46" spans="1:12" x14ac:dyDescent="0.35">
      <c r="A46" t="s">
        <v>46</v>
      </c>
      <c r="B46" s="175">
        <v>44310</v>
      </c>
      <c r="C46">
        <v>49</v>
      </c>
      <c r="D46" t="s">
        <v>405</v>
      </c>
      <c r="E46">
        <v>325</v>
      </c>
      <c r="F46" t="str">
        <f t="shared" si="0"/>
        <v>Medium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915605</v>
      </c>
      <c r="L46" s="178">
        <v>448722</v>
      </c>
    </row>
    <row r="47" spans="1:12" x14ac:dyDescent="0.35">
      <c r="A47" t="s">
        <v>46</v>
      </c>
      <c r="B47" s="175">
        <v>44310</v>
      </c>
      <c r="C47">
        <v>49</v>
      </c>
      <c r="D47" t="s">
        <v>412</v>
      </c>
      <c r="E47">
        <v>20</v>
      </c>
      <c r="F47" t="str">
        <f t="shared" si="0"/>
        <v>Large C&amp;I</v>
      </c>
      <c r="G47">
        <f t="shared" si="1"/>
        <v>5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44310</v>
      </c>
      <c r="C48">
        <v>49</v>
      </c>
      <c r="D48" t="s">
        <v>409</v>
      </c>
      <c r="E48">
        <v>5213</v>
      </c>
      <c r="F48" t="str">
        <f t="shared" si="0"/>
        <v>Low Income Residential</v>
      </c>
      <c r="G48">
        <f t="shared" si="1"/>
        <v>5</v>
      </c>
      <c r="H48" t="str">
        <f t="shared" si="2"/>
        <v>G</v>
      </c>
      <c r="J48" s="179" t="s">
        <v>34</v>
      </c>
      <c r="K48" s="178">
        <v>482699</v>
      </c>
      <c r="L48" s="178">
        <v>344707</v>
      </c>
    </row>
    <row r="49" spans="1:12" x14ac:dyDescent="0.35">
      <c r="A49" t="s">
        <v>46</v>
      </c>
      <c r="B49" s="175">
        <v>44310</v>
      </c>
      <c r="C49">
        <v>49</v>
      </c>
      <c r="D49" t="s">
        <v>411</v>
      </c>
      <c r="E49">
        <v>149</v>
      </c>
      <c r="F49" t="str">
        <f t="shared" si="0"/>
        <v>Medium C&amp;I</v>
      </c>
      <c r="G49">
        <f t="shared" si="1"/>
        <v>5</v>
      </c>
      <c r="H49" t="str">
        <f t="shared" si="2"/>
        <v>G</v>
      </c>
      <c r="J49" s="179" t="s">
        <v>31</v>
      </c>
      <c r="K49" s="178">
        <v>12942063</v>
      </c>
      <c r="L49" s="178">
        <v>5552935</v>
      </c>
    </row>
    <row r="50" spans="1:12" x14ac:dyDescent="0.35">
      <c r="A50" t="s">
        <v>46</v>
      </c>
      <c r="B50" s="175">
        <v>44310</v>
      </c>
      <c r="C50">
        <v>49</v>
      </c>
      <c r="D50" t="s">
        <v>408</v>
      </c>
      <c r="E50">
        <v>26557</v>
      </c>
      <c r="F50" t="str">
        <f t="shared" si="0"/>
        <v>Residential</v>
      </c>
      <c r="G50">
        <f t="shared" si="1"/>
        <v>5</v>
      </c>
      <c r="H50" t="str">
        <f t="shared" si="2"/>
        <v>G</v>
      </c>
      <c r="J50" s="179" t="s">
        <v>33</v>
      </c>
      <c r="K50" s="178">
        <v>1824791</v>
      </c>
      <c r="L50" s="178">
        <v>581471</v>
      </c>
    </row>
    <row r="51" spans="1:12" x14ac:dyDescent="0.35">
      <c r="A51" t="s">
        <v>46</v>
      </c>
      <c r="B51" s="175">
        <v>44310</v>
      </c>
      <c r="C51">
        <v>49</v>
      </c>
      <c r="D51" t="s">
        <v>406</v>
      </c>
      <c r="E51">
        <v>18</v>
      </c>
      <c r="F51" t="str">
        <f t="shared" si="0"/>
        <v>Large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53088093</v>
      </c>
      <c r="L51" s="178">
        <v>27025077</v>
      </c>
    </row>
    <row r="52" spans="1:12" x14ac:dyDescent="0.35">
      <c r="A52" t="s">
        <v>46</v>
      </c>
      <c r="B52" s="175">
        <v>44310</v>
      </c>
      <c r="C52">
        <v>49</v>
      </c>
      <c r="D52" t="s">
        <v>402</v>
      </c>
      <c r="E52">
        <v>43933</v>
      </c>
      <c r="F52" t="str">
        <f t="shared" si="0"/>
        <v>Residential</v>
      </c>
      <c r="G52">
        <f t="shared" si="1"/>
        <v>5</v>
      </c>
      <c r="H52" t="str">
        <f t="shared" si="2"/>
        <v>E</v>
      </c>
      <c r="J52" s="179" t="s">
        <v>32</v>
      </c>
      <c r="K52" s="178">
        <v>4293306</v>
      </c>
      <c r="L52" s="178">
        <v>852811</v>
      </c>
    </row>
    <row r="53" spans="1:12" x14ac:dyDescent="0.35">
      <c r="A53" t="s">
        <v>46</v>
      </c>
      <c r="B53" s="175">
        <v>44310</v>
      </c>
      <c r="C53">
        <v>49</v>
      </c>
      <c r="D53" t="s">
        <v>403</v>
      </c>
      <c r="E53">
        <v>9274</v>
      </c>
      <c r="F53" t="str">
        <f t="shared" si="0"/>
        <v>Low Income Residential</v>
      </c>
      <c r="G53">
        <f t="shared" si="1"/>
        <v>5</v>
      </c>
      <c r="H53" t="str">
        <f t="shared" si="2"/>
        <v>E</v>
      </c>
      <c r="J53" s="177">
        <v>9</v>
      </c>
      <c r="K53" s="178"/>
      <c r="L53" s="178"/>
    </row>
    <row r="54" spans="1:12" x14ac:dyDescent="0.35">
      <c r="A54" t="s">
        <v>47</v>
      </c>
      <c r="B54" s="175">
        <v>44310</v>
      </c>
      <c r="C54">
        <v>49</v>
      </c>
      <c r="D54" t="s">
        <v>404</v>
      </c>
      <c r="E54">
        <v>1650309</v>
      </c>
      <c r="F54" t="str">
        <f t="shared" si="0"/>
        <v>Small C&amp;I</v>
      </c>
      <c r="G54">
        <f t="shared" si="1"/>
        <v>6</v>
      </c>
      <c r="H54" t="str">
        <f t="shared" si="2"/>
        <v>E</v>
      </c>
      <c r="J54" s="179" t="s">
        <v>34</v>
      </c>
      <c r="K54" s="178">
        <v>2925144</v>
      </c>
      <c r="L54" s="178">
        <v>1517379</v>
      </c>
    </row>
    <row r="55" spans="1:12" x14ac:dyDescent="0.35">
      <c r="A55" t="s">
        <v>47</v>
      </c>
      <c r="B55" s="175">
        <v>44310</v>
      </c>
      <c r="C55">
        <v>49</v>
      </c>
      <c r="D55" t="s">
        <v>413</v>
      </c>
      <c r="E55">
        <v>0</v>
      </c>
      <c r="F55" t="str">
        <f t="shared" si="0"/>
        <v>OTHER</v>
      </c>
      <c r="G55">
        <f t="shared" si="1"/>
        <v>6</v>
      </c>
      <c r="H55" t="str">
        <f t="shared" si="2"/>
        <v>G</v>
      </c>
      <c r="J55" s="179" t="s">
        <v>31</v>
      </c>
      <c r="K55" s="178">
        <v>15842899</v>
      </c>
      <c r="L55" s="178">
        <v>7943846</v>
      </c>
    </row>
    <row r="56" spans="1:12" x14ac:dyDescent="0.35">
      <c r="A56" t="s">
        <v>47</v>
      </c>
      <c r="B56" s="175">
        <v>44310</v>
      </c>
      <c r="C56">
        <v>49</v>
      </c>
      <c r="D56" t="s">
        <v>405</v>
      </c>
      <c r="E56">
        <v>2047011</v>
      </c>
      <c r="F56" t="str">
        <f t="shared" si="0"/>
        <v>Medium C&amp;I</v>
      </c>
      <c r="G56">
        <f t="shared" si="1"/>
        <v>6</v>
      </c>
      <c r="H56" t="str">
        <f t="shared" si="2"/>
        <v>E</v>
      </c>
      <c r="J56" s="179" t="s">
        <v>33</v>
      </c>
      <c r="K56" s="178">
        <v>4633316</v>
      </c>
      <c r="L56" s="178">
        <v>1719838</v>
      </c>
    </row>
    <row r="57" spans="1:12" x14ac:dyDescent="0.35">
      <c r="A57" t="s">
        <v>47</v>
      </c>
      <c r="B57" s="175">
        <v>44310</v>
      </c>
      <c r="C57">
        <v>49</v>
      </c>
      <c r="D57" t="s">
        <v>407</v>
      </c>
      <c r="E57">
        <v>0</v>
      </c>
      <c r="F57" t="str">
        <f t="shared" si="0"/>
        <v>OTHER</v>
      </c>
      <c r="G57">
        <f t="shared" si="1"/>
        <v>6</v>
      </c>
      <c r="H57" t="str">
        <f t="shared" si="2"/>
        <v>E</v>
      </c>
      <c r="J57" s="179" t="s">
        <v>30</v>
      </c>
      <c r="K57" s="178">
        <v>73049927</v>
      </c>
      <c r="L57" s="178">
        <v>43344527</v>
      </c>
    </row>
    <row r="58" spans="1:12" x14ac:dyDescent="0.35">
      <c r="A58" t="s">
        <v>47</v>
      </c>
      <c r="B58" s="175">
        <v>44310</v>
      </c>
      <c r="C58">
        <v>49</v>
      </c>
      <c r="D58" t="s">
        <v>409</v>
      </c>
      <c r="E58">
        <v>1276804</v>
      </c>
      <c r="F58" t="str">
        <f t="shared" si="0"/>
        <v>Low Income Residential</v>
      </c>
      <c r="G58">
        <f t="shared" si="1"/>
        <v>6</v>
      </c>
      <c r="H58" t="str">
        <f t="shared" si="2"/>
        <v>G</v>
      </c>
      <c r="J58" s="179" t="s">
        <v>32</v>
      </c>
      <c r="K58" s="178">
        <v>6859221</v>
      </c>
      <c r="L58" s="178">
        <v>2161697</v>
      </c>
    </row>
    <row r="59" spans="1:12" x14ac:dyDescent="0.35">
      <c r="A59" t="s">
        <v>47</v>
      </c>
      <c r="B59" s="175">
        <v>44310</v>
      </c>
      <c r="C59">
        <v>49</v>
      </c>
      <c r="D59" t="s">
        <v>402</v>
      </c>
      <c r="E59">
        <v>11443264</v>
      </c>
      <c r="F59" t="str">
        <f t="shared" si="0"/>
        <v>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44310</v>
      </c>
      <c r="C60">
        <v>49</v>
      </c>
      <c r="D60" t="s">
        <v>411</v>
      </c>
      <c r="E60">
        <v>806430</v>
      </c>
      <c r="F60" t="str">
        <f t="shared" si="0"/>
        <v>Medium C&amp;I</v>
      </c>
      <c r="G60">
        <f t="shared" si="1"/>
        <v>6</v>
      </c>
      <c r="H60" t="str">
        <f t="shared" si="2"/>
        <v>G</v>
      </c>
      <c r="J60" s="179" t="s">
        <v>34</v>
      </c>
      <c r="K60" s="178">
        <v>16144878</v>
      </c>
      <c r="L60" s="178">
        <v>4240491</v>
      </c>
    </row>
    <row r="61" spans="1:12" x14ac:dyDescent="0.35">
      <c r="A61" t="s">
        <v>47</v>
      </c>
      <c r="B61" s="175">
        <v>44310</v>
      </c>
      <c r="C61">
        <v>49</v>
      </c>
      <c r="D61" t="s">
        <v>408</v>
      </c>
      <c r="E61">
        <v>9513188</v>
      </c>
      <c r="F61" t="str">
        <f t="shared" si="0"/>
        <v>Residential</v>
      </c>
      <c r="G61">
        <f t="shared" si="1"/>
        <v>6</v>
      </c>
      <c r="H61" t="str">
        <f t="shared" si="2"/>
        <v>G</v>
      </c>
      <c r="J61" s="179" t="s">
        <v>31</v>
      </c>
      <c r="K61" s="178">
        <v>2107223</v>
      </c>
      <c r="L61" s="178">
        <v>1160482</v>
      </c>
    </row>
    <row r="62" spans="1:12" x14ac:dyDescent="0.35">
      <c r="A62" t="s">
        <v>47</v>
      </c>
      <c r="B62" s="175">
        <v>44310</v>
      </c>
      <c r="C62">
        <v>49</v>
      </c>
      <c r="D62" t="s">
        <v>403</v>
      </c>
      <c r="E62">
        <v>1509466</v>
      </c>
      <c r="F62" t="str">
        <f t="shared" si="0"/>
        <v>Low Income Residential</v>
      </c>
      <c r="G62">
        <f t="shared" si="1"/>
        <v>6</v>
      </c>
      <c r="H62" t="str">
        <f t="shared" si="2"/>
        <v>E</v>
      </c>
      <c r="J62" s="179" t="s">
        <v>33</v>
      </c>
      <c r="K62" s="178">
        <v>13067304</v>
      </c>
      <c r="L62" s="178">
        <v>5008504</v>
      </c>
    </row>
    <row r="63" spans="1:12" x14ac:dyDescent="0.35">
      <c r="A63" t="s">
        <v>47</v>
      </c>
      <c r="B63" s="175">
        <v>44310</v>
      </c>
      <c r="C63">
        <v>49</v>
      </c>
      <c r="D63" t="s">
        <v>410</v>
      </c>
      <c r="E63">
        <v>860165</v>
      </c>
      <c r="F63" t="str">
        <f t="shared" si="0"/>
        <v>Small C&amp;I</v>
      </c>
      <c r="G63">
        <f t="shared" si="1"/>
        <v>6</v>
      </c>
      <c r="H63" t="str">
        <f t="shared" si="2"/>
        <v>G</v>
      </c>
      <c r="J63" s="179" t="s">
        <v>30</v>
      </c>
      <c r="K63" s="178">
        <v>36548075</v>
      </c>
      <c r="L63" s="178">
        <v>21269495</v>
      </c>
    </row>
    <row r="64" spans="1:12" x14ac:dyDescent="0.35">
      <c r="A64" t="s">
        <v>47</v>
      </c>
      <c r="B64" s="175">
        <v>44310</v>
      </c>
      <c r="C64">
        <v>49</v>
      </c>
      <c r="D64" t="s">
        <v>412</v>
      </c>
      <c r="E64">
        <v>693904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7575197</v>
      </c>
      <c r="L64" s="178">
        <v>2765115</v>
      </c>
    </row>
    <row r="65" spans="1:12" x14ac:dyDescent="0.35">
      <c r="A65" t="s">
        <v>47</v>
      </c>
      <c r="B65" s="175">
        <v>44310</v>
      </c>
      <c r="C65">
        <v>49</v>
      </c>
      <c r="D65" t="s">
        <v>406</v>
      </c>
      <c r="E65">
        <v>1731268</v>
      </c>
      <c r="F65" t="str">
        <f t="shared" si="0"/>
        <v>Large C&amp;I</v>
      </c>
      <c r="G65">
        <f t="shared" si="1"/>
        <v>6</v>
      </c>
      <c r="H65" t="str">
        <f t="shared" si="2"/>
        <v>E</v>
      </c>
      <c r="J65" s="177">
        <v>14</v>
      </c>
      <c r="K65" s="178"/>
      <c r="L65" s="178"/>
    </row>
    <row r="66" spans="1:12" x14ac:dyDescent="0.35">
      <c r="A66" t="s">
        <v>48</v>
      </c>
      <c r="B66" s="175">
        <v>44310</v>
      </c>
      <c r="C66">
        <v>49</v>
      </c>
      <c r="D66" t="s">
        <v>402</v>
      </c>
      <c r="E66">
        <v>8518570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79" t="s">
        <v>34</v>
      </c>
      <c r="K66" s="178">
        <v>16287469</v>
      </c>
      <c r="L66" s="178">
        <v>3927076</v>
      </c>
    </row>
    <row r="67" spans="1:12" x14ac:dyDescent="0.35">
      <c r="A67" t="s">
        <v>48</v>
      </c>
      <c r="B67" s="175">
        <v>44310</v>
      </c>
      <c r="C67">
        <v>49</v>
      </c>
      <c r="D67" t="s">
        <v>404</v>
      </c>
      <c r="E67">
        <v>915605</v>
      </c>
      <c r="F67" t="str">
        <f t="shared" ref="F67:F130" si="3">TRIM(MID(D67,4,50))</f>
        <v>Small C&amp;I</v>
      </c>
      <c r="G67">
        <f t="shared" ref="G67:G107" si="4">VALUE(TRIM(MID(A67,6,2)))</f>
        <v>7</v>
      </c>
      <c r="H67" t="str">
        <f t="shared" ref="H67:H130" si="5">LEFT(D67,1)</f>
        <v>E</v>
      </c>
      <c r="J67" s="179" t="s">
        <v>31</v>
      </c>
      <c r="K67" s="178">
        <v>1935114</v>
      </c>
      <c r="L67" s="178">
        <v>811418</v>
      </c>
    </row>
    <row r="68" spans="1:12" x14ac:dyDescent="0.35">
      <c r="A68" t="s">
        <v>48</v>
      </c>
      <c r="B68" s="175">
        <v>44310</v>
      </c>
      <c r="C68">
        <v>49</v>
      </c>
      <c r="D68" t="s">
        <v>413</v>
      </c>
      <c r="E68">
        <v>0</v>
      </c>
      <c r="F68" t="str">
        <f t="shared" si="3"/>
        <v>OTHER</v>
      </c>
      <c r="G68">
        <f t="shared" si="4"/>
        <v>7</v>
      </c>
      <c r="H68" t="str">
        <f t="shared" si="5"/>
        <v>G</v>
      </c>
      <c r="J68" s="179" t="s">
        <v>33</v>
      </c>
      <c r="K68" s="178">
        <v>12795051</v>
      </c>
      <c r="L68" s="178">
        <v>4994135</v>
      </c>
    </row>
    <row r="69" spans="1:12" x14ac:dyDescent="0.35">
      <c r="A69" t="s">
        <v>48</v>
      </c>
      <c r="B69" s="175">
        <v>44310</v>
      </c>
      <c r="C69">
        <v>49</v>
      </c>
      <c r="D69" t="s">
        <v>410</v>
      </c>
      <c r="E69">
        <v>448722</v>
      </c>
      <c r="F69" t="str">
        <f t="shared" si="3"/>
        <v>Small C&amp;I</v>
      </c>
      <c r="G69">
        <f t="shared" si="4"/>
        <v>7</v>
      </c>
      <c r="H69" t="str">
        <f t="shared" si="5"/>
        <v>G</v>
      </c>
      <c r="J69" s="179" t="s">
        <v>30</v>
      </c>
      <c r="K69" s="178">
        <v>37711848</v>
      </c>
      <c r="L69" s="178">
        <v>25257035</v>
      </c>
    </row>
    <row r="70" spans="1:12" x14ac:dyDescent="0.35">
      <c r="A70" t="s">
        <v>48</v>
      </c>
      <c r="B70" s="175">
        <v>44310</v>
      </c>
      <c r="C70">
        <v>49</v>
      </c>
      <c r="D70" t="s">
        <v>403</v>
      </c>
      <c r="E70">
        <v>1391370</v>
      </c>
      <c r="F70" t="str">
        <f t="shared" si="3"/>
        <v>Low Income 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7773936</v>
      </c>
      <c r="L70" s="178">
        <v>3729143</v>
      </c>
    </row>
    <row r="71" spans="1:12" x14ac:dyDescent="0.35">
      <c r="A71" t="s">
        <v>48</v>
      </c>
      <c r="B71" s="175">
        <v>44310</v>
      </c>
      <c r="C71">
        <v>49</v>
      </c>
      <c r="D71" t="s">
        <v>405</v>
      </c>
      <c r="E71">
        <v>761515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44310</v>
      </c>
      <c r="C72">
        <v>49</v>
      </c>
      <c r="D72" t="s">
        <v>406</v>
      </c>
      <c r="E72">
        <v>711177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1069</v>
      </c>
      <c r="L72" s="178">
        <v>610</v>
      </c>
    </row>
    <row r="73" spans="1:12" x14ac:dyDescent="0.35">
      <c r="A73" t="s">
        <v>48</v>
      </c>
      <c r="B73" s="175">
        <v>44310</v>
      </c>
      <c r="C73">
        <v>49</v>
      </c>
      <c r="D73" t="s">
        <v>407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22024</v>
      </c>
      <c r="L73" s="178">
        <v>13049</v>
      </c>
    </row>
    <row r="74" spans="1:12" x14ac:dyDescent="0.35">
      <c r="A74" t="s">
        <v>48</v>
      </c>
      <c r="B74" s="175">
        <v>44310</v>
      </c>
      <c r="C74">
        <v>49</v>
      </c>
      <c r="D74" t="s">
        <v>409</v>
      </c>
      <c r="E74">
        <v>1114108</v>
      </c>
      <c r="F74" t="str">
        <f t="shared" si="3"/>
        <v>Low Income 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7153</v>
      </c>
      <c r="L74" s="178">
        <v>3949</v>
      </c>
    </row>
    <row r="75" spans="1:12" x14ac:dyDescent="0.35">
      <c r="A75" t="s">
        <v>48</v>
      </c>
      <c r="B75" s="175">
        <v>44310</v>
      </c>
      <c r="C75">
        <v>49</v>
      </c>
      <c r="D75" t="s">
        <v>412</v>
      </c>
      <c r="E75">
        <v>478768</v>
      </c>
      <c r="F75" t="str">
        <f t="shared" si="3"/>
        <v>Large C&amp;I</v>
      </c>
      <c r="G75">
        <f t="shared" si="4"/>
        <v>7</v>
      </c>
      <c r="H75" t="str">
        <f t="shared" si="5"/>
        <v>G</v>
      </c>
      <c r="J75" s="179" t="s">
        <v>30</v>
      </c>
      <c r="K75" s="178">
        <v>298451</v>
      </c>
      <c r="L75" s="178">
        <v>157787</v>
      </c>
    </row>
    <row r="76" spans="1:12" x14ac:dyDescent="0.35">
      <c r="A76" t="s">
        <v>48</v>
      </c>
      <c r="B76" s="175">
        <v>44310</v>
      </c>
      <c r="C76">
        <v>49</v>
      </c>
      <c r="D76" t="s">
        <v>411</v>
      </c>
      <c r="E76">
        <v>331938</v>
      </c>
      <c r="F76" t="str">
        <f t="shared" si="3"/>
        <v>Medium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39996</v>
      </c>
      <c r="L76" s="178">
        <v>13460</v>
      </c>
    </row>
    <row r="77" spans="1:12" x14ac:dyDescent="0.35">
      <c r="A77" t="s">
        <v>48</v>
      </c>
      <c r="B77" s="175">
        <v>44310</v>
      </c>
      <c r="C77">
        <v>49</v>
      </c>
      <c r="D77" t="s">
        <v>408</v>
      </c>
      <c r="E77">
        <v>6806263</v>
      </c>
      <c r="F77" t="str">
        <f t="shared" si="3"/>
        <v>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49</v>
      </c>
      <c r="B78" s="175">
        <v>44310</v>
      </c>
      <c r="C78">
        <v>49</v>
      </c>
      <c r="D78" t="s">
        <v>411</v>
      </c>
      <c r="E78">
        <v>581471</v>
      </c>
      <c r="F78" t="str">
        <f t="shared" si="3"/>
        <v>Medium C&amp;I</v>
      </c>
      <c r="G78">
        <f t="shared" si="4"/>
        <v>8</v>
      </c>
      <c r="H78" t="str">
        <f t="shared" si="5"/>
        <v>G</v>
      </c>
      <c r="J78" s="179" t="s">
        <v>34</v>
      </c>
      <c r="K78" s="178">
        <v>2</v>
      </c>
      <c r="L78" s="178">
        <v>1</v>
      </c>
    </row>
    <row r="79" spans="1:12" x14ac:dyDescent="0.35">
      <c r="A79" t="s">
        <v>49</v>
      </c>
      <c r="B79" s="175">
        <v>44310</v>
      </c>
      <c r="C79">
        <v>49</v>
      </c>
      <c r="D79" t="s">
        <v>408</v>
      </c>
      <c r="E79">
        <v>27025077</v>
      </c>
      <c r="F79" t="str">
        <f t="shared" si="3"/>
        <v>Residential</v>
      </c>
      <c r="G79">
        <f t="shared" si="4"/>
        <v>8</v>
      </c>
      <c r="H79" t="str">
        <f t="shared" si="5"/>
        <v>G</v>
      </c>
      <c r="J79" s="179" t="s">
        <v>31</v>
      </c>
      <c r="K79" s="178">
        <v>1630</v>
      </c>
      <c r="L79" s="178">
        <v>643</v>
      </c>
    </row>
    <row r="80" spans="1:12" x14ac:dyDescent="0.35">
      <c r="A80" t="s">
        <v>49</v>
      </c>
      <c r="B80" s="175">
        <v>44310</v>
      </c>
      <c r="C80">
        <v>49</v>
      </c>
      <c r="D80" t="s">
        <v>403</v>
      </c>
      <c r="E80">
        <v>12942063</v>
      </c>
      <c r="F80" t="str">
        <f t="shared" si="3"/>
        <v>Low Income 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87</v>
      </c>
      <c r="L80" s="178">
        <v>31</v>
      </c>
    </row>
    <row r="81" spans="1:12" x14ac:dyDescent="0.35">
      <c r="A81" t="s">
        <v>49</v>
      </c>
      <c r="B81" s="175">
        <v>44310</v>
      </c>
      <c r="C81">
        <v>49</v>
      </c>
      <c r="D81" t="s">
        <v>413</v>
      </c>
      <c r="E81">
        <v>0</v>
      </c>
      <c r="F81" t="str">
        <f t="shared" si="3"/>
        <v>OTHER</v>
      </c>
      <c r="G81">
        <f t="shared" si="4"/>
        <v>8</v>
      </c>
      <c r="H81" t="str">
        <f t="shared" si="5"/>
        <v>G</v>
      </c>
      <c r="J81" s="179" t="s">
        <v>30</v>
      </c>
      <c r="K81" s="178">
        <v>6784</v>
      </c>
      <c r="L81" s="178">
        <v>3851</v>
      </c>
    </row>
    <row r="82" spans="1:12" x14ac:dyDescent="0.35">
      <c r="A82" t="s">
        <v>49</v>
      </c>
      <c r="B82" s="175">
        <v>44310</v>
      </c>
      <c r="C82">
        <v>49</v>
      </c>
      <c r="D82" t="s">
        <v>410</v>
      </c>
      <c r="E82">
        <v>852811</v>
      </c>
      <c r="F82" t="str">
        <f t="shared" si="3"/>
        <v>Small C&amp;I</v>
      </c>
      <c r="G82">
        <f t="shared" si="4"/>
        <v>8</v>
      </c>
      <c r="H82" t="str">
        <f t="shared" si="5"/>
        <v>G</v>
      </c>
      <c r="J82" s="179" t="s">
        <v>32</v>
      </c>
      <c r="K82" s="178">
        <v>410</v>
      </c>
      <c r="L82" s="178">
        <v>134</v>
      </c>
    </row>
    <row r="83" spans="1:12" x14ac:dyDescent="0.35">
      <c r="A83" t="s">
        <v>49</v>
      </c>
      <c r="B83" s="175">
        <v>44310</v>
      </c>
      <c r="C83">
        <v>49</v>
      </c>
      <c r="D83" t="s">
        <v>405</v>
      </c>
      <c r="E83">
        <v>1824791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44310</v>
      </c>
      <c r="C84">
        <v>49</v>
      </c>
      <c r="D84" t="s">
        <v>407</v>
      </c>
      <c r="E84">
        <v>0</v>
      </c>
      <c r="F84" t="str">
        <f t="shared" si="3"/>
        <v>OTHER</v>
      </c>
      <c r="G84">
        <f t="shared" si="4"/>
        <v>8</v>
      </c>
      <c r="H84" t="str">
        <f t="shared" si="5"/>
        <v>E</v>
      </c>
      <c r="J84" s="179" t="s">
        <v>31</v>
      </c>
      <c r="K84" s="178">
        <v>954</v>
      </c>
      <c r="L84" s="178">
        <v>305</v>
      </c>
    </row>
    <row r="85" spans="1:12" x14ac:dyDescent="0.35">
      <c r="A85" t="s">
        <v>49</v>
      </c>
      <c r="B85" s="175">
        <v>44310</v>
      </c>
      <c r="C85">
        <v>49</v>
      </c>
      <c r="D85" t="s">
        <v>409</v>
      </c>
      <c r="E85">
        <v>5552935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79" t="s">
        <v>30</v>
      </c>
      <c r="K85" s="178">
        <v>96</v>
      </c>
      <c r="L85" s="178">
        <v>52</v>
      </c>
    </row>
    <row r="86" spans="1:12" x14ac:dyDescent="0.35">
      <c r="A86" t="s">
        <v>49</v>
      </c>
      <c r="B86" s="175">
        <v>44310</v>
      </c>
      <c r="C86">
        <v>49</v>
      </c>
      <c r="D86" t="s">
        <v>412</v>
      </c>
      <c r="E86">
        <v>344707</v>
      </c>
      <c r="F86" t="str">
        <f t="shared" si="3"/>
        <v>Large C&amp;I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44310</v>
      </c>
      <c r="C87">
        <v>49</v>
      </c>
      <c r="D87" t="s">
        <v>404</v>
      </c>
      <c r="E87">
        <v>4293306</v>
      </c>
      <c r="F87" t="str">
        <f t="shared" si="3"/>
        <v>Small C&amp;I</v>
      </c>
      <c r="G87">
        <f t="shared" si="4"/>
        <v>8</v>
      </c>
      <c r="H87" t="str">
        <f t="shared" si="5"/>
        <v>E</v>
      </c>
      <c r="J87" s="179" t="s">
        <v>34</v>
      </c>
      <c r="K87" s="178">
        <v>13704417</v>
      </c>
      <c r="L87" s="178">
        <v>3571305</v>
      </c>
    </row>
    <row r="88" spans="1:12" x14ac:dyDescent="0.35">
      <c r="A88" t="s">
        <v>49</v>
      </c>
      <c r="B88" s="175">
        <v>44310</v>
      </c>
      <c r="C88">
        <v>49</v>
      </c>
      <c r="D88" t="s">
        <v>402</v>
      </c>
      <c r="E88">
        <v>53088093</v>
      </c>
      <c r="F88" t="str">
        <f t="shared" si="3"/>
        <v>Residential</v>
      </c>
      <c r="G88">
        <f t="shared" si="4"/>
        <v>8</v>
      </c>
      <c r="H88" t="str">
        <f t="shared" si="5"/>
        <v>E</v>
      </c>
      <c r="J88" s="179" t="s">
        <v>31</v>
      </c>
      <c r="K88" s="178">
        <v>2042602</v>
      </c>
      <c r="L88" s="178">
        <v>1136970</v>
      </c>
    </row>
    <row r="89" spans="1:12" x14ac:dyDescent="0.35">
      <c r="A89" t="s">
        <v>49</v>
      </c>
      <c r="B89" s="175">
        <v>44310</v>
      </c>
      <c r="C89">
        <v>49</v>
      </c>
      <c r="D89" t="s">
        <v>406</v>
      </c>
      <c r="E89">
        <v>482699</v>
      </c>
      <c r="F89" t="str">
        <f t="shared" si="3"/>
        <v>Large C&amp;I</v>
      </c>
      <c r="G89">
        <f t="shared" si="4"/>
        <v>8</v>
      </c>
      <c r="H89" t="str">
        <f t="shared" si="5"/>
        <v>E</v>
      </c>
      <c r="J89" s="179" t="s">
        <v>33</v>
      </c>
      <c r="K89" s="178">
        <v>11310713</v>
      </c>
      <c r="L89" s="178">
        <v>3516390</v>
      </c>
    </row>
    <row r="90" spans="1:12" x14ac:dyDescent="0.35">
      <c r="A90" t="s">
        <v>51</v>
      </c>
      <c r="B90" s="175">
        <v>44310</v>
      </c>
      <c r="C90">
        <v>49</v>
      </c>
      <c r="D90" t="s">
        <v>402</v>
      </c>
      <c r="E90">
        <v>73049927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79" t="s">
        <v>30</v>
      </c>
      <c r="K90" s="178">
        <v>31579353</v>
      </c>
      <c r="L90" s="178">
        <v>18286628</v>
      </c>
    </row>
    <row r="91" spans="1:12" x14ac:dyDescent="0.35">
      <c r="A91" t="s">
        <v>51</v>
      </c>
      <c r="B91" s="175">
        <v>44310</v>
      </c>
      <c r="C91">
        <v>49</v>
      </c>
      <c r="D91" t="s">
        <v>403</v>
      </c>
      <c r="E91">
        <v>15842899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79" t="s">
        <v>32</v>
      </c>
      <c r="K91" s="178">
        <v>6750211</v>
      </c>
      <c r="L91" s="178">
        <v>2393386</v>
      </c>
    </row>
    <row r="92" spans="1:12" x14ac:dyDescent="0.35">
      <c r="A92" t="s">
        <v>51</v>
      </c>
      <c r="B92" s="175">
        <v>44310</v>
      </c>
      <c r="C92">
        <v>49</v>
      </c>
      <c r="D92" t="s">
        <v>412</v>
      </c>
      <c r="E92">
        <v>1517379</v>
      </c>
      <c r="F92" t="str">
        <f t="shared" si="3"/>
        <v>Large C&amp;I</v>
      </c>
      <c r="G92">
        <f t="shared" si="4"/>
        <v>9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44310</v>
      </c>
      <c r="C93">
        <v>49</v>
      </c>
      <c r="D93" t="s">
        <v>413</v>
      </c>
      <c r="E93">
        <v>0</v>
      </c>
      <c r="F93" t="str">
        <f t="shared" si="3"/>
        <v>OTHER</v>
      </c>
      <c r="G93">
        <f t="shared" si="4"/>
        <v>9</v>
      </c>
      <c r="H93" t="str">
        <f t="shared" si="5"/>
        <v>G</v>
      </c>
      <c r="J93" s="179" t="s">
        <v>32</v>
      </c>
      <c r="K93" s="178">
        <v>2</v>
      </c>
      <c r="L93" s="178">
        <v>15</v>
      </c>
    </row>
    <row r="94" spans="1:12" x14ac:dyDescent="0.35">
      <c r="A94" t="s">
        <v>51</v>
      </c>
      <c r="B94" s="175">
        <v>44310</v>
      </c>
      <c r="C94">
        <v>49</v>
      </c>
      <c r="D94" t="s">
        <v>406</v>
      </c>
      <c r="E94">
        <v>2925144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35">
      <c r="A95" t="s">
        <v>51</v>
      </c>
      <c r="B95" s="175">
        <v>44310</v>
      </c>
      <c r="C95">
        <v>49</v>
      </c>
      <c r="D95" t="s">
        <v>410</v>
      </c>
      <c r="E95">
        <v>2161697</v>
      </c>
      <c r="F95" t="str">
        <f t="shared" si="3"/>
        <v>Small C&amp;I</v>
      </c>
      <c r="G95">
        <f t="shared" si="4"/>
        <v>9</v>
      </c>
      <c r="H95" t="str">
        <f t="shared" si="5"/>
        <v>G</v>
      </c>
    </row>
    <row r="96" spans="1:12" x14ac:dyDescent="0.35">
      <c r="A96" t="s">
        <v>51</v>
      </c>
      <c r="B96" s="175">
        <v>44310</v>
      </c>
      <c r="C96">
        <v>49</v>
      </c>
      <c r="D96" t="s">
        <v>404</v>
      </c>
      <c r="E96">
        <v>6859221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44310</v>
      </c>
      <c r="C97">
        <v>49</v>
      </c>
      <c r="D97" t="s">
        <v>407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44310</v>
      </c>
      <c r="C98">
        <v>49</v>
      </c>
      <c r="D98" t="s">
        <v>409</v>
      </c>
      <c r="E98">
        <v>7943846</v>
      </c>
      <c r="F98" t="str">
        <f t="shared" si="3"/>
        <v>Low Income Residential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44310</v>
      </c>
      <c r="C99">
        <v>49</v>
      </c>
      <c r="D99" t="s">
        <v>405</v>
      </c>
      <c r="E99">
        <v>4633316</v>
      </c>
      <c r="F99" t="str">
        <f t="shared" si="3"/>
        <v>Medium C&amp;I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44310</v>
      </c>
      <c r="C100">
        <v>49</v>
      </c>
      <c r="D100" t="s">
        <v>411</v>
      </c>
      <c r="E100">
        <v>1719838</v>
      </c>
      <c r="F100" t="str">
        <f t="shared" si="3"/>
        <v>Medium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44310</v>
      </c>
      <c r="C101">
        <v>49</v>
      </c>
      <c r="D101" t="s">
        <v>408</v>
      </c>
      <c r="E101">
        <v>43344527</v>
      </c>
      <c r="F101" t="str">
        <f t="shared" si="3"/>
        <v>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54</v>
      </c>
      <c r="B102" s="175">
        <v>44310</v>
      </c>
      <c r="C102">
        <v>49</v>
      </c>
      <c r="D102" t="s">
        <v>402</v>
      </c>
      <c r="E102">
        <v>36548075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35">
      <c r="A103" t="s">
        <v>54</v>
      </c>
      <c r="B103" s="175">
        <v>44310</v>
      </c>
      <c r="C103">
        <v>49</v>
      </c>
      <c r="D103" t="s">
        <v>412</v>
      </c>
      <c r="E103">
        <v>4240491</v>
      </c>
      <c r="F103" t="str">
        <f t="shared" si="3"/>
        <v>Large C&amp;I</v>
      </c>
      <c r="G103">
        <f t="shared" si="4"/>
        <v>13</v>
      </c>
      <c r="H103" t="str">
        <f t="shared" si="5"/>
        <v>G</v>
      </c>
    </row>
    <row r="104" spans="1:8" x14ac:dyDescent="0.35">
      <c r="A104" t="s">
        <v>54</v>
      </c>
      <c r="B104" s="175">
        <v>44310</v>
      </c>
      <c r="C104">
        <v>49</v>
      </c>
      <c r="D104" t="s">
        <v>406</v>
      </c>
      <c r="E104">
        <v>16144878</v>
      </c>
      <c r="F104" t="str">
        <f t="shared" si="3"/>
        <v>Large C&amp;I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44310</v>
      </c>
      <c r="C105">
        <v>49</v>
      </c>
      <c r="D105" t="s">
        <v>410</v>
      </c>
      <c r="E105">
        <v>2765115</v>
      </c>
      <c r="F105" t="str">
        <f t="shared" si="3"/>
        <v>Small C&amp;I</v>
      </c>
      <c r="G105">
        <f t="shared" si="4"/>
        <v>13</v>
      </c>
      <c r="H105" t="str">
        <f t="shared" si="5"/>
        <v>G</v>
      </c>
    </row>
    <row r="106" spans="1:8" x14ac:dyDescent="0.35">
      <c r="A106" t="s">
        <v>54</v>
      </c>
      <c r="B106" s="175">
        <v>44310</v>
      </c>
      <c r="C106">
        <v>49</v>
      </c>
      <c r="D106" t="s">
        <v>413</v>
      </c>
      <c r="E106">
        <v>13498</v>
      </c>
      <c r="F106" t="str">
        <f t="shared" si="3"/>
        <v>OTHER</v>
      </c>
      <c r="G106">
        <f t="shared" si="4"/>
        <v>13</v>
      </c>
      <c r="H106" t="str">
        <f t="shared" si="5"/>
        <v>G</v>
      </c>
    </row>
    <row r="107" spans="1:8" x14ac:dyDescent="0.35">
      <c r="A107" t="s">
        <v>54</v>
      </c>
      <c r="B107" s="175">
        <v>44310</v>
      </c>
      <c r="C107">
        <v>49</v>
      </c>
      <c r="D107" t="s">
        <v>404</v>
      </c>
      <c r="E107">
        <v>7575197</v>
      </c>
      <c r="F107" t="str">
        <f t="shared" si="3"/>
        <v>Small C&amp;I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44310</v>
      </c>
      <c r="C108">
        <v>49</v>
      </c>
      <c r="D108" t="s">
        <v>403</v>
      </c>
      <c r="E108">
        <v>2107223</v>
      </c>
      <c r="F108" t="str">
        <f t="shared" si="3"/>
        <v>Low Income Residential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44310</v>
      </c>
      <c r="C109">
        <v>49</v>
      </c>
      <c r="D109" t="s">
        <v>405</v>
      </c>
      <c r="E109">
        <v>13067304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44310</v>
      </c>
      <c r="C110">
        <v>49</v>
      </c>
      <c r="D110" t="s">
        <v>411</v>
      </c>
      <c r="E110">
        <v>5008504</v>
      </c>
      <c r="F110" t="str">
        <f t="shared" si="3"/>
        <v>Medium C&amp;I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44310</v>
      </c>
      <c r="C111">
        <v>49</v>
      </c>
      <c r="D111" t="s">
        <v>408</v>
      </c>
      <c r="E111">
        <v>21269495</v>
      </c>
      <c r="F111" t="str">
        <f t="shared" si="3"/>
        <v>Residential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44310</v>
      </c>
      <c r="C112">
        <v>49</v>
      </c>
      <c r="D112" t="s">
        <v>407</v>
      </c>
      <c r="E112">
        <v>34988</v>
      </c>
      <c r="F112" t="str">
        <f t="shared" si="3"/>
        <v>OTHER</v>
      </c>
      <c r="G112">
        <f t="shared" si="6"/>
        <v>13</v>
      </c>
      <c r="H112" t="str">
        <f t="shared" si="5"/>
        <v>E</v>
      </c>
    </row>
    <row r="113" spans="1:8" x14ac:dyDescent="0.35">
      <c r="A113" t="s">
        <v>54</v>
      </c>
      <c r="B113" s="175">
        <v>44310</v>
      </c>
      <c r="C113">
        <v>49</v>
      </c>
      <c r="D113" t="s">
        <v>409</v>
      </c>
      <c r="E113">
        <v>1160482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55</v>
      </c>
      <c r="B114" s="175">
        <v>44310</v>
      </c>
      <c r="C114">
        <v>49</v>
      </c>
      <c r="D114" t="s">
        <v>404</v>
      </c>
      <c r="E114">
        <v>7773936</v>
      </c>
      <c r="F114" t="str">
        <f t="shared" si="3"/>
        <v>Small C&amp;I</v>
      </c>
      <c r="G114">
        <f t="shared" si="6"/>
        <v>14</v>
      </c>
      <c r="H114" t="str">
        <f t="shared" si="5"/>
        <v>E</v>
      </c>
    </row>
    <row r="115" spans="1:8" x14ac:dyDescent="0.35">
      <c r="A115" t="s">
        <v>55</v>
      </c>
      <c r="B115" s="175">
        <v>44310</v>
      </c>
      <c r="C115">
        <v>49</v>
      </c>
      <c r="D115" t="s">
        <v>402</v>
      </c>
      <c r="E115">
        <v>37711848</v>
      </c>
      <c r="F115" t="str">
        <f t="shared" si="3"/>
        <v>Residential</v>
      </c>
      <c r="G115">
        <f t="shared" si="6"/>
        <v>14</v>
      </c>
      <c r="H115" t="str">
        <f t="shared" si="5"/>
        <v>E</v>
      </c>
    </row>
    <row r="116" spans="1:8" x14ac:dyDescent="0.35">
      <c r="A116" t="s">
        <v>55</v>
      </c>
      <c r="B116" s="175">
        <v>44310</v>
      </c>
      <c r="C116">
        <v>49</v>
      </c>
      <c r="D116" t="s">
        <v>410</v>
      </c>
      <c r="E116">
        <v>3729143</v>
      </c>
      <c r="F116" t="str">
        <f t="shared" si="3"/>
        <v>Small C&amp;I</v>
      </c>
      <c r="G116">
        <f t="shared" si="6"/>
        <v>14</v>
      </c>
      <c r="H116" t="str">
        <f t="shared" si="5"/>
        <v>G</v>
      </c>
    </row>
    <row r="117" spans="1:8" x14ac:dyDescent="0.35">
      <c r="A117" t="s">
        <v>55</v>
      </c>
      <c r="B117" s="175">
        <v>44310</v>
      </c>
      <c r="C117">
        <v>49</v>
      </c>
      <c r="D117" t="s">
        <v>405</v>
      </c>
      <c r="E117">
        <v>12795051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44310</v>
      </c>
      <c r="C118">
        <v>49</v>
      </c>
      <c r="D118" t="s">
        <v>413</v>
      </c>
      <c r="E118">
        <v>1875</v>
      </c>
      <c r="F118" t="str">
        <f t="shared" si="3"/>
        <v>OTHER</v>
      </c>
      <c r="G118">
        <f t="shared" si="6"/>
        <v>14</v>
      </c>
      <c r="H118" t="str">
        <f t="shared" si="5"/>
        <v>G</v>
      </c>
    </row>
    <row r="119" spans="1:8" x14ac:dyDescent="0.35">
      <c r="A119" t="s">
        <v>55</v>
      </c>
      <c r="B119" s="175">
        <v>44310</v>
      </c>
      <c r="C119">
        <v>49</v>
      </c>
      <c r="D119" t="s">
        <v>412</v>
      </c>
      <c r="E119">
        <v>3927076</v>
      </c>
      <c r="F119" t="str">
        <f t="shared" si="3"/>
        <v>Large C&amp;I</v>
      </c>
      <c r="G119">
        <f t="shared" si="6"/>
        <v>14</v>
      </c>
      <c r="H119" t="str">
        <f t="shared" si="5"/>
        <v>G</v>
      </c>
    </row>
    <row r="120" spans="1:8" x14ac:dyDescent="0.35">
      <c r="A120" t="s">
        <v>55</v>
      </c>
      <c r="B120" s="175">
        <v>44310</v>
      </c>
      <c r="C120">
        <v>49</v>
      </c>
      <c r="D120" t="s">
        <v>406</v>
      </c>
      <c r="E120">
        <v>16287469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44310</v>
      </c>
      <c r="C121">
        <v>49</v>
      </c>
      <c r="D121" t="s">
        <v>407</v>
      </c>
      <c r="E121">
        <v>37205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44310</v>
      </c>
      <c r="C122">
        <v>49</v>
      </c>
      <c r="D122" t="s">
        <v>409</v>
      </c>
      <c r="E122">
        <v>811418</v>
      </c>
      <c r="F122" t="str">
        <f t="shared" si="3"/>
        <v>Low Income Residential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44310</v>
      </c>
      <c r="C123">
        <v>49</v>
      </c>
      <c r="D123" t="s">
        <v>403</v>
      </c>
      <c r="E123">
        <v>1935114</v>
      </c>
      <c r="F123" t="str">
        <f t="shared" si="3"/>
        <v>Low Income Residential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44310</v>
      </c>
      <c r="C124">
        <v>49</v>
      </c>
      <c r="D124" t="s">
        <v>411</v>
      </c>
      <c r="E124">
        <v>4994135</v>
      </c>
      <c r="F124" t="str">
        <f t="shared" si="3"/>
        <v>Medium C&amp;I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44310</v>
      </c>
      <c r="C125">
        <v>49</v>
      </c>
      <c r="D125" t="s">
        <v>408</v>
      </c>
      <c r="E125">
        <v>25257035</v>
      </c>
      <c r="F125" t="str">
        <f t="shared" si="3"/>
        <v>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56</v>
      </c>
      <c r="B126" s="175">
        <v>44310</v>
      </c>
      <c r="C126">
        <v>49</v>
      </c>
      <c r="D126" t="s">
        <v>404</v>
      </c>
      <c r="E126">
        <v>39996</v>
      </c>
      <c r="F126" t="str">
        <f t="shared" si="3"/>
        <v>Small C&amp;I</v>
      </c>
      <c r="G126">
        <f t="shared" si="7"/>
        <v>15</v>
      </c>
      <c r="H126" t="str">
        <f t="shared" si="5"/>
        <v>E</v>
      </c>
    </row>
    <row r="127" spans="1:8" x14ac:dyDescent="0.35">
      <c r="A127" t="s">
        <v>56</v>
      </c>
      <c r="B127" s="175">
        <v>44310</v>
      </c>
      <c r="C127">
        <v>49</v>
      </c>
      <c r="D127" t="s">
        <v>411</v>
      </c>
      <c r="E127">
        <v>3949</v>
      </c>
      <c r="F127" t="str">
        <f t="shared" si="3"/>
        <v>Medium C&amp;I</v>
      </c>
      <c r="G127">
        <f t="shared" si="7"/>
        <v>15</v>
      </c>
      <c r="H127" t="str">
        <f t="shared" si="5"/>
        <v>G</v>
      </c>
    </row>
    <row r="128" spans="1:8" x14ac:dyDescent="0.35">
      <c r="A128" t="s">
        <v>56</v>
      </c>
      <c r="B128" s="175">
        <v>44310</v>
      </c>
      <c r="C128">
        <v>49</v>
      </c>
      <c r="D128" t="s">
        <v>408</v>
      </c>
      <c r="E128">
        <v>157787</v>
      </c>
      <c r="F128" t="str">
        <f t="shared" si="3"/>
        <v>Residential</v>
      </c>
      <c r="G128">
        <f t="shared" si="7"/>
        <v>15</v>
      </c>
      <c r="H128" t="str">
        <f t="shared" si="5"/>
        <v>G</v>
      </c>
    </row>
    <row r="129" spans="1:8" x14ac:dyDescent="0.35">
      <c r="A129" t="s">
        <v>56</v>
      </c>
      <c r="B129" s="175">
        <v>44310</v>
      </c>
      <c r="C129">
        <v>49</v>
      </c>
      <c r="D129" t="s">
        <v>412</v>
      </c>
      <c r="E129">
        <v>610</v>
      </c>
      <c r="F129" t="str">
        <f t="shared" si="3"/>
        <v>Large C&amp;I</v>
      </c>
      <c r="G129">
        <f t="shared" si="7"/>
        <v>15</v>
      </c>
      <c r="H129" t="str">
        <f t="shared" si="5"/>
        <v>G</v>
      </c>
    </row>
    <row r="130" spans="1:8" x14ac:dyDescent="0.35">
      <c r="A130" t="s">
        <v>56</v>
      </c>
      <c r="B130" s="175">
        <v>44310</v>
      </c>
      <c r="C130">
        <v>49</v>
      </c>
      <c r="D130" t="s">
        <v>403</v>
      </c>
      <c r="E130">
        <v>22024</v>
      </c>
      <c r="F130" t="str">
        <f t="shared" si="3"/>
        <v>Low Income 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44310</v>
      </c>
      <c r="C131">
        <v>49</v>
      </c>
      <c r="D131" t="s">
        <v>413</v>
      </c>
      <c r="E131">
        <v>33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G</v>
      </c>
    </row>
    <row r="132" spans="1:8" x14ac:dyDescent="0.35">
      <c r="A132" t="s">
        <v>56</v>
      </c>
      <c r="B132" s="175">
        <v>44310</v>
      </c>
      <c r="C132">
        <v>49</v>
      </c>
      <c r="D132" t="s">
        <v>406</v>
      </c>
      <c r="E132">
        <v>1069</v>
      </c>
      <c r="F132" t="str">
        <f t="shared" ref="F132:F135" si="10">TRIM(MID(D132,4,50))</f>
        <v>Large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44310</v>
      </c>
      <c r="C133">
        <v>49</v>
      </c>
      <c r="D133" t="s">
        <v>405</v>
      </c>
      <c r="E133">
        <v>7153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44310</v>
      </c>
      <c r="C134">
        <v>49</v>
      </c>
      <c r="D134" t="s">
        <v>407</v>
      </c>
      <c r="E134">
        <v>4</v>
      </c>
      <c r="F134" t="str">
        <f t="shared" si="10"/>
        <v>OTHER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44310</v>
      </c>
      <c r="C135">
        <v>49</v>
      </c>
      <c r="D135" t="s">
        <v>409</v>
      </c>
      <c r="E135">
        <v>13049</v>
      </c>
      <c r="F135" t="str">
        <f t="shared" si="10"/>
        <v>Low Income Residential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44310</v>
      </c>
      <c r="C136">
        <v>49</v>
      </c>
      <c r="D136" t="s">
        <v>402</v>
      </c>
      <c r="E136">
        <v>298451</v>
      </c>
      <c r="F136" t="str">
        <f t="shared" ref="F136:F164" si="13">TRIM(MID(D136,4,50))</f>
        <v>Residential</v>
      </c>
      <c r="G136">
        <f t="shared" ref="G136:G164" si="14">VALUE(TRIM(MID(A136,6,2)))</f>
        <v>15</v>
      </c>
      <c r="H136" t="str">
        <f t="shared" ref="H136:H164" si="15">LEFT(D136,1)</f>
        <v>E</v>
      </c>
    </row>
    <row r="137" spans="1:8" x14ac:dyDescent="0.35">
      <c r="A137" t="s">
        <v>56</v>
      </c>
      <c r="B137" s="175">
        <v>44310</v>
      </c>
      <c r="C137">
        <v>49</v>
      </c>
      <c r="D137" t="s">
        <v>410</v>
      </c>
      <c r="E137">
        <v>13460</v>
      </c>
      <c r="F137" t="str">
        <f t="shared" si="13"/>
        <v>Small C&amp;I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60</v>
      </c>
      <c r="B138" s="175">
        <v>44310</v>
      </c>
      <c r="C138">
        <v>49</v>
      </c>
      <c r="D138" t="s">
        <v>402</v>
      </c>
      <c r="E138">
        <v>96</v>
      </c>
      <c r="F138" t="str">
        <f t="shared" si="13"/>
        <v>Residential</v>
      </c>
      <c r="G138">
        <f t="shared" si="14"/>
        <v>17</v>
      </c>
      <c r="H138" t="str">
        <f t="shared" si="15"/>
        <v>E</v>
      </c>
    </row>
    <row r="139" spans="1:8" x14ac:dyDescent="0.35">
      <c r="A139" t="s">
        <v>60</v>
      </c>
      <c r="B139" s="175">
        <v>44310</v>
      </c>
      <c r="C139">
        <v>49</v>
      </c>
      <c r="D139" t="s">
        <v>403</v>
      </c>
      <c r="E139">
        <v>954</v>
      </c>
      <c r="F139" t="str">
        <f t="shared" si="13"/>
        <v>Low Income Residential</v>
      </c>
      <c r="G139">
        <f t="shared" si="14"/>
        <v>17</v>
      </c>
      <c r="H139" t="str">
        <f t="shared" si="15"/>
        <v>E</v>
      </c>
    </row>
    <row r="140" spans="1:8" x14ac:dyDescent="0.35">
      <c r="A140" t="s">
        <v>60</v>
      </c>
      <c r="B140" s="175">
        <v>44310</v>
      </c>
      <c r="C140">
        <v>49</v>
      </c>
      <c r="D140" t="s">
        <v>408</v>
      </c>
      <c r="E140">
        <v>52</v>
      </c>
      <c r="F140" t="str">
        <f t="shared" si="13"/>
        <v>Residential</v>
      </c>
      <c r="G140">
        <f t="shared" si="14"/>
        <v>17</v>
      </c>
      <c r="H140" t="str">
        <f t="shared" si="15"/>
        <v>G</v>
      </c>
    </row>
    <row r="141" spans="1:8" x14ac:dyDescent="0.35">
      <c r="A141" t="s">
        <v>60</v>
      </c>
      <c r="B141" s="175">
        <v>44310</v>
      </c>
      <c r="C141">
        <v>49</v>
      </c>
      <c r="D141" t="s">
        <v>409</v>
      </c>
      <c r="E141">
        <v>305</v>
      </c>
      <c r="F141" t="str">
        <f t="shared" si="13"/>
        <v>Low Income Residential</v>
      </c>
      <c r="G141">
        <f t="shared" si="14"/>
        <v>17</v>
      </c>
      <c r="H141" t="str">
        <f t="shared" si="15"/>
        <v>G</v>
      </c>
    </row>
    <row r="142" spans="1:8" x14ac:dyDescent="0.35">
      <c r="A142" t="s">
        <v>61</v>
      </c>
      <c r="B142" s="175">
        <v>44310</v>
      </c>
      <c r="C142">
        <v>49</v>
      </c>
      <c r="D142" t="s">
        <v>404</v>
      </c>
      <c r="E142">
        <v>2</v>
      </c>
      <c r="F142" t="str">
        <f t="shared" si="13"/>
        <v>Small C&amp;I</v>
      </c>
      <c r="G142">
        <f t="shared" si="14"/>
        <v>18</v>
      </c>
      <c r="H142" t="str">
        <f t="shared" si="15"/>
        <v>E</v>
      </c>
    </row>
    <row r="143" spans="1:8" x14ac:dyDescent="0.35">
      <c r="A143" t="s">
        <v>61</v>
      </c>
      <c r="B143" s="175">
        <v>44310</v>
      </c>
      <c r="C143">
        <v>49</v>
      </c>
      <c r="D143" t="s">
        <v>410</v>
      </c>
      <c r="E143">
        <v>15</v>
      </c>
      <c r="F143" t="str">
        <f t="shared" si="13"/>
        <v>Small C&amp;I</v>
      </c>
      <c r="G143">
        <f t="shared" si="14"/>
        <v>18</v>
      </c>
      <c r="H143" t="str">
        <f t="shared" si="15"/>
        <v>G</v>
      </c>
    </row>
    <row r="144" spans="1:8" x14ac:dyDescent="0.35">
      <c r="A144" t="s">
        <v>62</v>
      </c>
      <c r="B144" s="175">
        <v>44310</v>
      </c>
      <c r="C144">
        <v>49</v>
      </c>
      <c r="D144" t="s">
        <v>412</v>
      </c>
      <c r="E144">
        <v>1</v>
      </c>
      <c r="F144" t="str">
        <f t="shared" si="13"/>
        <v>Large C&amp;I</v>
      </c>
      <c r="G144">
        <f t="shared" si="14"/>
        <v>19</v>
      </c>
      <c r="H144" t="str">
        <f t="shared" si="15"/>
        <v>G</v>
      </c>
    </row>
    <row r="145" spans="1:8" x14ac:dyDescent="0.35">
      <c r="A145" t="s">
        <v>62</v>
      </c>
      <c r="B145" s="175">
        <v>44310</v>
      </c>
      <c r="C145">
        <v>49</v>
      </c>
      <c r="D145" t="s">
        <v>410</v>
      </c>
      <c r="E145">
        <v>134</v>
      </c>
      <c r="F145" t="str">
        <f t="shared" si="13"/>
        <v>Small C&amp;I</v>
      </c>
      <c r="G145">
        <f t="shared" si="14"/>
        <v>19</v>
      </c>
      <c r="H145" t="str">
        <f t="shared" si="15"/>
        <v>G</v>
      </c>
    </row>
    <row r="146" spans="1:8" x14ac:dyDescent="0.35">
      <c r="A146" t="s">
        <v>62</v>
      </c>
      <c r="B146" s="175">
        <v>44310</v>
      </c>
      <c r="C146">
        <v>49</v>
      </c>
      <c r="D146" t="s">
        <v>411</v>
      </c>
      <c r="E146">
        <v>31</v>
      </c>
      <c r="F146" t="str">
        <f t="shared" si="13"/>
        <v>Medium C&amp;I</v>
      </c>
      <c r="G146">
        <f t="shared" si="14"/>
        <v>19</v>
      </c>
      <c r="H146" t="str">
        <f t="shared" si="15"/>
        <v>G</v>
      </c>
    </row>
    <row r="147" spans="1:8" x14ac:dyDescent="0.35">
      <c r="A147" t="s">
        <v>62</v>
      </c>
      <c r="B147" s="175">
        <v>44310</v>
      </c>
      <c r="C147">
        <v>49</v>
      </c>
      <c r="D147" t="s">
        <v>408</v>
      </c>
      <c r="E147">
        <v>3851</v>
      </c>
      <c r="F147" t="str">
        <f t="shared" si="13"/>
        <v>Residential</v>
      </c>
      <c r="G147">
        <f t="shared" si="14"/>
        <v>19</v>
      </c>
      <c r="H147" t="str">
        <f t="shared" si="15"/>
        <v>G</v>
      </c>
    </row>
    <row r="148" spans="1:8" x14ac:dyDescent="0.35">
      <c r="A148" t="s">
        <v>62</v>
      </c>
      <c r="B148" s="175">
        <v>44310</v>
      </c>
      <c r="C148">
        <v>49</v>
      </c>
      <c r="D148" t="s">
        <v>409</v>
      </c>
      <c r="E148">
        <v>643</v>
      </c>
      <c r="F148" t="str">
        <f t="shared" si="13"/>
        <v>Low Income Residential</v>
      </c>
      <c r="G148">
        <f t="shared" si="14"/>
        <v>19</v>
      </c>
      <c r="H148" t="str">
        <f t="shared" si="15"/>
        <v>G</v>
      </c>
    </row>
    <row r="149" spans="1:8" x14ac:dyDescent="0.35">
      <c r="A149" t="s">
        <v>62</v>
      </c>
      <c r="B149" s="175">
        <v>44310</v>
      </c>
      <c r="C149">
        <v>49</v>
      </c>
      <c r="D149" t="s">
        <v>402</v>
      </c>
      <c r="E149">
        <v>6784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62</v>
      </c>
      <c r="B150" s="175">
        <v>44310</v>
      </c>
      <c r="C150">
        <v>49</v>
      </c>
      <c r="D150" t="s">
        <v>403</v>
      </c>
      <c r="E150">
        <v>1630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62</v>
      </c>
      <c r="B151" s="175">
        <v>44310</v>
      </c>
      <c r="C151">
        <v>49</v>
      </c>
      <c r="D151" t="s">
        <v>405</v>
      </c>
      <c r="E151">
        <v>87</v>
      </c>
      <c r="F151" t="str">
        <f t="shared" si="13"/>
        <v>Medium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62</v>
      </c>
      <c r="B152" s="175">
        <v>44310</v>
      </c>
      <c r="C152">
        <v>49</v>
      </c>
      <c r="D152" t="s">
        <v>406</v>
      </c>
      <c r="E152">
        <v>2</v>
      </c>
      <c r="F152" t="str">
        <f t="shared" si="13"/>
        <v>Large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62</v>
      </c>
      <c r="B153" s="175">
        <v>44310</v>
      </c>
      <c r="C153">
        <v>49</v>
      </c>
      <c r="D153" t="s">
        <v>404</v>
      </c>
      <c r="E153">
        <v>410</v>
      </c>
      <c r="F153" t="str">
        <f t="shared" si="13"/>
        <v>Small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419</v>
      </c>
      <c r="B154" s="175">
        <v>44310</v>
      </c>
      <c r="C154">
        <v>49</v>
      </c>
      <c r="D154" t="s">
        <v>410</v>
      </c>
      <c r="E154">
        <v>2393386</v>
      </c>
      <c r="F154" t="str">
        <f t="shared" si="13"/>
        <v>Small C&amp;I</v>
      </c>
      <c r="G154">
        <f t="shared" si="14"/>
        <v>20</v>
      </c>
      <c r="H154" t="str">
        <f t="shared" si="15"/>
        <v>G</v>
      </c>
    </row>
    <row r="155" spans="1:8" x14ac:dyDescent="0.35">
      <c r="A155" t="s">
        <v>419</v>
      </c>
      <c r="B155" s="175">
        <v>44310</v>
      </c>
      <c r="C155">
        <v>49</v>
      </c>
      <c r="D155" t="s">
        <v>407</v>
      </c>
      <c r="E155">
        <v>17315</v>
      </c>
      <c r="F155" t="str">
        <f t="shared" si="13"/>
        <v>OTHER</v>
      </c>
      <c r="G155">
        <f t="shared" si="14"/>
        <v>20</v>
      </c>
      <c r="H155" t="str">
        <f t="shared" si="15"/>
        <v>E</v>
      </c>
    </row>
    <row r="156" spans="1:8" x14ac:dyDescent="0.35">
      <c r="A156" t="s">
        <v>419</v>
      </c>
      <c r="B156" s="175">
        <v>44310</v>
      </c>
      <c r="C156">
        <v>49</v>
      </c>
      <c r="D156" t="s">
        <v>409</v>
      </c>
      <c r="E156">
        <v>1136970</v>
      </c>
      <c r="F156" t="str">
        <f t="shared" si="13"/>
        <v>Low Income Residential</v>
      </c>
      <c r="G156">
        <f t="shared" si="14"/>
        <v>20</v>
      </c>
      <c r="H156" t="str">
        <f t="shared" si="15"/>
        <v>G</v>
      </c>
    </row>
    <row r="157" spans="1:8" x14ac:dyDescent="0.35">
      <c r="A157" t="s">
        <v>419</v>
      </c>
      <c r="B157" s="175">
        <v>44310</v>
      </c>
      <c r="C157">
        <v>49</v>
      </c>
      <c r="D157" t="s">
        <v>406</v>
      </c>
      <c r="E157">
        <v>13704417</v>
      </c>
      <c r="F157" t="str">
        <f t="shared" si="13"/>
        <v>Large C&amp;I</v>
      </c>
      <c r="G157">
        <f t="shared" si="14"/>
        <v>20</v>
      </c>
      <c r="H157" t="str">
        <f t="shared" si="15"/>
        <v>E</v>
      </c>
    </row>
    <row r="158" spans="1:8" x14ac:dyDescent="0.35">
      <c r="A158" t="s">
        <v>419</v>
      </c>
      <c r="B158" s="175">
        <v>44310</v>
      </c>
      <c r="C158">
        <v>49</v>
      </c>
      <c r="D158" t="s">
        <v>413</v>
      </c>
      <c r="E158">
        <v>13477</v>
      </c>
      <c r="F158" t="str">
        <f t="shared" si="13"/>
        <v>OTHER</v>
      </c>
      <c r="G158">
        <f t="shared" si="14"/>
        <v>20</v>
      </c>
      <c r="H158" t="str">
        <f t="shared" si="15"/>
        <v>G</v>
      </c>
    </row>
    <row r="159" spans="1:8" x14ac:dyDescent="0.35">
      <c r="A159" t="s">
        <v>419</v>
      </c>
      <c r="B159" s="175">
        <v>44310</v>
      </c>
      <c r="C159">
        <v>49</v>
      </c>
      <c r="D159" t="s">
        <v>412</v>
      </c>
      <c r="E159">
        <v>3571305</v>
      </c>
      <c r="F159" t="str">
        <f t="shared" si="13"/>
        <v>Large C&amp;I</v>
      </c>
      <c r="G159">
        <f t="shared" si="14"/>
        <v>20</v>
      </c>
      <c r="H159" t="str">
        <f t="shared" si="15"/>
        <v>G</v>
      </c>
    </row>
    <row r="160" spans="1:8" x14ac:dyDescent="0.35">
      <c r="A160" t="s">
        <v>419</v>
      </c>
      <c r="B160" s="175">
        <v>44310</v>
      </c>
      <c r="C160">
        <v>49</v>
      </c>
      <c r="D160" t="s">
        <v>402</v>
      </c>
      <c r="E160">
        <v>31579353</v>
      </c>
      <c r="F160" t="str">
        <f t="shared" si="13"/>
        <v>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419</v>
      </c>
      <c r="B161" s="175">
        <v>44310</v>
      </c>
      <c r="C161">
        <v>49</v>
      </c>
      <c r="D161" t="s">
        <v>403</v>
      </c>
      <c r="E161">
        <v>2042602</v>
      </c>
      <c r="F161" t="str">
        <f t="shared" si="13"/>
        <v>Low Income Residential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419</v>
      </c>
      <c r="B162" s="175">
        <v>44310</v>
      </c>
      <c r="C162">
        <v>49</v>
      </c>
      <c r="D162" t="s">
        <v>411</v>
      </c>
      <c r="E162">
        <v>3516390</v>
      </c>
      <c r="F162" t="str">
        <f t="shared" si="13"/>
        <v>Medium C&amp;I</v>
      </c>
      <c r="G162">
        <f t="shared" si="14"/>
        <v>20</v>
      </c>
      <c r="H162" t="str">
        <f t="shared" si="15"/>
        <v>G</v>
      </c>
    </row>
    <row r="163" spans="1:8" x14ac:dyDescent="0.35">
      <c r="A163" t="s">
        <v>419</v>
      </c>
      <c r="B163" s="175">
        <v>44310</v>
      </c>
      <c r="C163">
        <v>49</v>
      </c>
      <c r="D163" t="s">
        <v>408</v>
      </c>
      <c r="E163">
        <v>18286628</v>
      </c>
      <c r="F163" t="str">
        <f t="shared" si="13"/>
        <v>Residential</v>
      </c>
      <c r="G163">
        <f t="shared" si="14"/>
        <v>20</v>
      </c>
      <c r="H163" t="str">
        <f t="shared" si="15"/>
        <v>G</v>
      </c>
    </row>
    <row r="164" spans="1:8" x14ac:dyDescent="0.35">
      <c r="A164" t="s">
        <v>419</v>
      </c>
      <c r="B164" s="175">
        <v>44310</v>
      </c>
      <c r="C164">
        <v>49</v>
      </c>
      <c r="D164" t="s">
        <v>405</v>
      </c>
      <c r="E164">
        <v>11310713</v>
      </c>
      <c r="F164" t="str">
        <f t="shared" si="13"/>
        <v>Medium C&amp;I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419</v>
      </c>
      <c r="B165" s="175">
        <v>44310</v>
      </c>
      <c r="C165">
        <v>49</v>
      </c>
      <c r="D165" t="s">
        <v>404</v>
      </c>
      <c r="E165">
        <v>6750211</v>
      </c>
      <c r="F165" t="str">
        <f t="shared" ref="F165" si="16">TRIM(MID(D165,4,50))</f>
        <v>Small C&amp;I</v>
      </c>
      <c r="G165">
        <f t="shared" ref="G165" si="17">VALUE(TRIM(MID(A165,6,2)))</f>
        <v>20</v>
      </c>
      <c r="H165" t="str">
        <f t="shared" ref="H165" si="18">LEFT(D165,1)</f>
        <v>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533"/>
  <sheetViews>
    <sheetView topLeftCell="M1" workbookViewId="0">
      <selection activeCell="W14" sqref="W14:W18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9.26953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542</v>
      </c>
      <c r="V1" s="176" t="s">
        <v>115</v>
      </c>
      <c r="W1" t="s">
        <v>550</v>
      </c>
      <c r="Y1" s="187" t="s">
        <v>574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420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449</v>
      </c>
      <c r="J2" t="s">
        <v>450</v>
      </c>
      <c r="K2" t="s">
        <v>451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538</v>
      </c>
      <c r="V2" s="176" t="s">
        <v>120</v>
      </c>
      <c r="W2" t="s">
        <v>550</v>
      </c>
    </row>
    <row r="3" spans="1:31" x14ac:dyDescent="0.35">
      <c r="A3">
        <v>49</v>
      </c>
      <c r="B3" t="s">
        <v>420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449</v>
      </c>
      <c r="J3" t="s">
        <v>450</v>
      </c>
      <c r="K3" t="s">
        <v>451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539</v>
      </c>
      <c r="V3" s="176" t="s">
        <v>117</v>
      </c>
      <c r="W3" s="177">
        <v>2021</v>
      </c>
    </row>
    <row r="4" spans="1:31" x14ac:dyDescent="0.35">
      <c r="A4">
        <v>49</v>
      </c>
      <c r="B4" t="s">
        <v>420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452</v>
      </c>
      <c r="J4" t="s">
        <v>438</v>
      </c>
      <c r="K4" t="s">
        <v>439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538</v>
      </c>
      <c r="V4" s="176" t="s">
        <v>118</v>
      </c>
      <c r="W4" s="177">
        <v>3</v>
      </c>
    </row>
    <row r="5" spans="1:31" x14ac:dyDescent="0.35">
      <c r="A5">
        <v>49</v>
      </c>
      <c r="B5" t="s">
        <v>420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447</v>
      </c>
      <c r="J5" t="s">
        <v>438</v>
      </c>
      <c r="K5" t="s">
        <v>439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539</v>
      </c>
    </row>
    <row r="6" spans="1:31" x14ac:dyDescent="0.35">
      <c r="A6">
        <v>49</v>
      </c>
      <c r="B6" t="s">
        <v>420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424</v>
      </c>
      <c r="J6" t="s">
        <v>425</v>
      </c>
      <c r="K6" t="s">
        <v>426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540</v>
      </c>
      <c r="V6" s="176" t="s">
        <v>45</v>
      </c>
      <c r="W6" t="s">
        <v>160</v>
      </c>
    </row>
    <row r="7" spans="1:31" x14ac:dyDescent="0.35">
      <c r="A7">
        <v>49</v>
      </c>
      <c r="B7" t="s">
        <v>420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457</v>
      </c>
      <c r="J7" t="s">
        <v>458</v>
      </c>
      <c r="K7" t="s">
        <v>459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540</v>
      </c>
      <c r="V7" s="177">
        <v>0</v>
      </c>
      <c r="W7" s="178">
        <v>10640</v>
      </c>
    </row>
    <row r="8" spans="1:31" x14ac:dyDescent="0.35">
      <c r="A8">
        <v>49</v>
      </c>
      <c r="B8" t="s">
        <v>420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469</v>
      </c>
      <c r="J8" t="s">
        <v>430</v>
      </c>
      <c r="K8" t="s">
        <v>431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540</v>
      </c>
      <c r="V8" s="177" t="s">
        <v>544</v>
      </c>
      <c r="W8" s="178">
        <v>228598440</v>
      </c>
    </row>
    <row r="9" spans="1:31" x14ac:dyDescent="0.35">
      <c r="A9">
        <v>49</v>
      </c>
      <c r="B9" t="s">
        <v>420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469</v>
      </c>
      <c r="J9" t="s">
        <v>430</v>
      </c>
      <c r="K9" t="s">
        <v>431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541</v>
      </c>
      <c r="V9" s="177" t="s">
        <v>545</v>
      </c>
      <c r="W9" s="178">
        <v>17435177</v>
      </c>
    </row>
    <row r="10" spans="1:31" x14ac:dyDescent="0.35">
      <c r="A10">
        <v>49</v>
      </c>
      <c r="B10" t="s">
        <v>420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470</v>
      </c>
      <c r="J10" t="s">
        <v>430</v>
      </c>
      <c r="K10" t="s">
        <v>431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541</v>
      </c>
      <c r="V10" s="177" t="s">
        <v>547</v>
      </c>
      <c r="W10" s="178">
        <v>58107900</v>
      </c>
    </row>
    <row r="11" spans="1:31" x14ac:dyDescent="0.35">
      <c r="A11">
        <v>49</v>
      </c>
      <c r="B11" t="s">
        <v>420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453</v>
      </c>
      <c r="J11" t="s">
        <v>450</v>
      </c>
      <c r="K11" t="s">
        <v>451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541</v>
      </c>
      <c r="V11" s="177" t="s">
        <v>548</v>
      </c>
      <c r="W11" s="178">
        <v>101710253</v>
      </c>
    </row>
    <row r="12" spans="1:31" x14ac:dyDescent="0.35">
      <c r="A12">
        <v>49</v>
      </c>
      <c r="B12" t="s">
        <v>420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454</v>
      </c>
      <c r="J12" t="s">
        <v>422</v>
      </c>
      <c r="K12" t="s">
        <v>423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543</v>
      </c>
      <c r="V12" s="177" t="s">
        <v>546</v>
      </c>
      <c r="W12" s="178">
        <v>187496325</v>
      </c>
    </row>
    <row r="13" spans="1:31" x14ac:dyDescent="0.35">
      <c r="A13">
        <v>49</v>
      </c>
      <c r="B13" t="s">
        <v>420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427</v>
      </c>
      <c r="J13" t="s">
        <v>425</v>
      </c>
      <c r="K13" t="s">
        <v>426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543</v>
      </c>
      <c r="V13" s="177" t="s">
        <v>549</v>
      </c>
      <c r="W13" s="178">
        <v>4445891</v>
      </c>
    </row>
    <row r="14" spans="1:31" x14ac:dyDescent="0.35">
      <c r="A14">
        <v>49</v>
      </c>
      <c r="B14" t="s">
        <v>420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464</v>
      </c>
      <c r="J14" t="s">
        <v>465</v>
      </c>
      <c r="K14" t="s">
        <v>466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543</v>
      </c>
      <c r="V14" s="177" t="s">
        <v>538</v>
      </c>
      <c r="W14" s="178">
        <v>28402121</v>
      </c>
    </row>
    <row r="15" spans="1:31" x14ac:dyDescent="0.35">
      <c r="A15">
        <v>49</v>
      </c>
      <c r="B15" t="s">
        <v>420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447</v>
      </c>
      <c r="J15" t="s">
        <v>438</v>
      </c>
      <c r="K15" t="s">
        <v>439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543</v>
      </c>
      <c r="V15" s="177" t="s">
        <v>539</v>
      </c>
      <c r="W15" s="178">
        <v>2490065</v>
      </c>
    </row>
    <row r="16" spans="1:31" x14ac:dyDescent="0.35">
      <c r="A16">
        <v>49</v>
      </c>
      <c r="B16" t="s">
        <v>420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437</v>
      </c>
      <c r="J16" t="s">
        <v>438</v>
      </c>
      <c r="K16" t="s">
        <v>439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543</v>
      </c>
      <c r="V16" s="177" t="s">
        <v>540</v>
      </c>
      <c r="W16" s="178">
        <v>4228668</v>
      </c>
    </row>
    <row r="17" spans="1:23" x14ac:dyDescent="0.35">
      <c r="A17">
        <v>49</v>
      </c>
      <c r="B17" t="s">
        <v>420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435</v>
      </c>
      <c r="J17" t="s">
        <v>433</v>
      </c>
      <c r="K17" t="s">
        <v>434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543</v>
      </c>
      <c r="V17" s="177" t="s">
        <v>541</v>
      </c>
      <c r="W17" s="178">
        <v>8312750</v>
      </c>
    </row>
    <row r="18" spans="1:23" x14ac:dyDescent="0.35">
      <c r="A18">
        <v>49</v>
      </c>
      <c r="B18" t="s">
        <v>420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463</v>
      </c>
      <c r="J18" t="s">
        <v>458</v>
      </c>
      <c r="K18" t="s">
        <v>459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543</v>
      </c>
      <c r="V18" s="177" t="s">
        <v>543</v>
      </c>
      <c r="W18" s="178">
        <v>14359572</v>
      </c>
    </row>
    <row r="19" spans="1:23" x14ac:dyDescent="0.35">
      <c r="A19">
        <v>49</v>
      </c>
      <c r="B19" t="s">
        <v>420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454</v>
      </c>
      <c r="J19" t="s">
        <v>422</v>
      </c>
      <c r="K19" t="s">
        <v>423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543</v>
      </c>
      <c r="V19" s="177" t="s">
        <v>542</v>
      </c>
      <c r="W19" s="178">
        <v>811</v>
      </c>
    </row>
    <row r="20" spans="1:23" x14ac:dyDescent="0.35">
      <c r="A20">
        <v>49</v>
      </c>
      <c r="B20" t="s">
        <v>420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477</v>
      </c>
      <c r="J20" t="s">
        <v>461</v>
      </c>
      <c r="K20" t="s">
        <v>462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543</v>
      </c>
    </row>
    <row r="21" spans="1:23" x14ac:dyDescent="0.35">
      <c r="A21">
        <v>49</v>
      </c>
      <c r="B21" t="s">
        <v>420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421</v>
      </c>
      <c r="J21" t="s">
        <v>422</v>
      </c>
      <c r="K21" t="s">
        <v>423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543</v>
      </c>
    </row>
    <row r="22" spans="1:23" x14ac:dyDescent="0.35">
      <c r="A22">
        <v>49</v>
      </c>
      <c r="B22" t="s">
        <v>420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471</v>
      </c>
      <c r="J22" t="s">
        <v>472</v>
      </c>
      <c r="K22" t="s">
        <v>473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543</v>
      </c>
    </row>
    <row r="23" spans="1:23" x14ac:dyDescent="0.35">
      <c r="A23">
        <v>49</v>
      </c>
      <c r="B23" t="s">
        <v>420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437</v>
      </c>
      <c r="J23" t="s">
        <v>438</v>
      </c>
      <c r="K23" t="s">
        <v>439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542</v>
      </c>
    </row>
    <row r="24" spans="1:23" x14ac:dyDescent="0.35">
      <c r="A24">
        <v>49</v>
      </c>
      <c r="B24" t="s">
        <v>420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467</v>
      </c>
      <c r="J24" t="s">
        <v>441</v>
      </c>
      <c r="K24" t="s">
        <v>442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515</v>
      </c>
      <c r="T24" t="s">
        <v>542</v>
      </c>
    </row>
    <row r="25" spans="1:23" x14ac:dyDescent="0.35">
      <c r="A25">
        <v>49</v>
      </c>
      <c r="B25" t="s">
        <v>420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440</v>
      </c>
      <c r="J25" t="s">
        <v>441</v>
      </c>
      <c r="K25" t="s">
        <v>442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508</v>
      </c>
      <c r="T25" t="s">
        <v>542</v>
      </c>
    </row>
    <row r="26" spans="1:23" x14ac:dyDescent="0.35">
      <c r="A26">
        <v>49</v>
      </c>
      <c r="B26" t="s">
        <v>420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460</v>
      </c>
      <c r="J26" t="s">
        <v>461</v>
      </c>
      <c r="K26" t="s">
        <v>462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488</v>
      </c>
      <c r="T26" t="s">
        <v>543</v>
      </c>
    </row>
    <row r="27" spans="1:23" x14ac:dyDescent="0.35">
      <c r="A27">
        <v>49</v>
      </c>
      <c r="B27" t="s">
        <v>420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435</v>
      </c>
      <c r="J27" t="s">
        <v>433</v>
      </c>
      <c r="K27" t="s">
        <v>434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527</v>
      </c>
      <c r="T27" t="s">
        <v>543</v>
      </c>
    </row>
    <row r="28" spans="1:23" x14ac:dyDescent="0.35">
      <c r="A28">
        <v>49</v>
      </c>
      <c r="B28" t="s">
        <v>420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436</v>
      </c>
      <c r="J28" t="s">
        <v>433</v>
      </c>
      <c r="K28" t="s">
        <v>434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497</v>
      </c>
      <c r="T28" t="s">
        <v>541</v>
      </c>
    </row>
    <row r="29" spans="1:23" x14ac:dyDescent="0.35">
      <c r="A29">
        <v>49</v>
      </c>
      <c r="B29" t="s">
        <v>420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428</v>
      </c>
      <c r="J29" t="s">
        <v>425</v>
      </c>
      <c r="K29" t="s">
        <v>426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520</v>
      </c>
      <c r="T29" t="s">
        <v>543</v>
      </c>
    </row>
    <row r="30" spans="1:23" x14ac:dyDescent="0.35">
      <c r="A30">
        <v>49</v>
      </c>
      <c r="B30" t="s">
        <v>420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428</v>
      </c>
      <c r="J30" t="s">
        <v>425</v>
      </c>
      <c r="K30" t="s">
        <v>426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483</v>
      </c>
      <c r="T30" t="s">
        <v>543</v>
      </c>
    </row>
    <row r="31" spans="1:23" x14ac:dyDescent="0.35">
      <c r="A31">
        <v>49</v>
      </c>
      <c r="B31" t="s">
        <v>420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463</v>
      </c>
      <c r="J31" t="s">
        <v>458</v>
      </c>
      <c r="K31" t="s">
        <v>459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490</v>
      </c>
      <c r="T31" t="s">
        <v>543</v>
      </c>
    </row>
    <row r="32" spans="1:23" x14ac:dyDescent="0.35">
      <c r="A32">
        <v>49</v>
      </c>
      <c r="B32" t="s">
        <v>420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429</v>
      </c>
      <c r="J32" t="s">
        <v>430</v>
      </c>
      <c r="K32" t="s">
        <v>431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502</v>
      </c>
      <c r="T32" t="s">
        <v>543</v>
      </c>
    </row>
    <row r="33" spans="1:20" x14ac:dyDescent="0.35">
      <c r="A33">
        <v>49</v>
      </c>
      <c r="B33" t="s">
        <v>420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440</v>
      </c>
      <c r="J33" t="s">
        <v>441</v>
      </c>
      <c r="K33" t="s">
        <v>442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535</v>
      </c>
      <c r="T33" t="s">
        <v>543</v>
      </c>
    </row>
    <row r="34" spans="1:20" x14ac:dyDescent="0.35">
      <c r="A34">
        <v>49</v>
      </c>
      <c r="B34" t="s">
        <v>420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440</v>
      </c>
      <c r="J34" t="s">
        <v>441</v>
      </c>
      <c r="K34" t="s">
        <v>442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480</v>
      </c>
      <c r="T34" t="s">
        <v>543</v>
      </c>
    </row>
    <row r="35" spans="1:20" x14ac:dyDescent="0.35">
      <c r="A35">
        <v>49</v>
      </c>
      <c r="B35" t="s">
        <v>420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440</v>
      </c>
      <c r="J35" t="s">
        <v>441</v>
      </c>
      <c r="K35" t="s">
        <v>442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530</v>
      </c>
      <c r="T35" t="s">
        <v>543</v>
      </c>
    </row>
    <row r="36" spans="1:20" x14ac:dyDescent="0.35">
      <c r="A36">
        <v>49</v>
      </c>
      <c r="B36" t="s">
        <v>420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446</v>
      </c>
      <c r="J36" t="s">
        <v>441</v>
      </c>
      <c r="K36" t="s">
        <v>442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523</v>
      </c>
      <c r="T36" t="s">
        <v>543</v>
      </c>
    </row>
    <row r="37" spans="1:20" x14ac:dyDescent="0.35">
      <c r="A37">
        <v>49</v>
      </c>
      <c r="B37" t="s">
        <v>420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475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532</v>
      </c>
      <c r="T37" t="s">
        <v>543</v>
      </c>
    </row>
    <row r="38" spans="1:20" x14ac:dyDescent="0.35">
      <c r="A38">
        <v>49</v>
      </c>
      <c r="B38" t="s">
        <v>420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424</v>
      </c>
      <c r="J38" t="s">
        <v>425</v>
      </c>
      <c r="K38" t="s">
        <v>426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450</v>
      </c>
      <c r="T38" t="s">
        <v>544</v>
      </c>
    </row>
    <row r="39" spans="1:20" x14ac:dyDescent="0.35">
      <c r="A39">
        <v>49</v>
      </c>
      <c r="B39" t="s">
        <v>420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424</v>
      </c>
      <c r="J39" t="s">
        <v>425</v>
      </c>
      <c r="K39" t="s">
        <v>426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422</v>
      </c>
      <c r="T39" t="s">
        <v>545</v>
      </c>
    </row>
    <row r="40" spans="1:20" x14ac:dyDescent="0.35">
      <c r="A40">
        <v>49</v>
      </c>
      <c r="B40" t="s">
        <v>420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427</v>
      </c>
      <c r="J40" t="s">
        <v>425</v>
      </c>
      <c r="K40" t="s">
        <v>426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461</v>
      </c>
      <c r="T40" t="s">
        <v>546</v>
      </c>
    </row>
    <row r="41" spans="1:20" x14ac:dyDescent="0.35">
      <c r="A41">
        <v>49</v>
      </c>
      <c r="B41" t="s">
        <v>420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448</v>
      </c>
      <c r="J41" t="s">
        <v>438</v>
      </c>
      <c r="K41" t="s">
        <v>439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425</v>
      </c>
      <c r="T41" t="s">
        <v>547</v>
      </c>
    </row>
    <row r="42" spans="1:20" x14ac:dyDescent="0.35">
      <c r="A42">
        <v>49</v>
      </c>
      <c r="B42" t="s">
        <v>420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452</v>
      </c>
      <c r="J42" t="s">
        <v>438</v>
      </c>
      <c r="K42" t="s">
        <v>439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458</v>
      </c>
      <c r="T42" t="s">
        <v>547</v>
      </c>
    </row>
    <row r="43" spans="1:20" x14ac:dyDescent="0.35">
      <c r="A43">
        <v>49</v>
      </c>
      <c r="B43" t="s">
        <v>420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436</v>
      </c>
      <c r="J43" t="s">
        <v>433</v>
      </c>
      <c r="K43" t="s">
        <v>434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433</v>
      </c>
      <c r="T43" t="s">
        <v>548</v>
      </c>
    </row>
    <row r="44" spans="1:20" x14ac:dyDescent="0.35">
      <c r="A44">
        <v>49</v>
      </c>
      <c r="B44" t="s">
        <v>420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436</v>
      </c>
      <c r="J44" t="s">
        <v>433</v>
      </c>
      <c r="K44" t="s">
        <v>434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438</v>
      </c>
      <c r="T44" t="s">
        <v>546</v>
      </c>
    </row>
    <row r="45" spans="1:20" x14ac:dyDescent="0.35">
      <c r="A45">
        <v>49</v>
      </c>
      <c r="B45" t="s">
        <v>420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443</v>
      </c>
      <c r="J45" t="s">
        <v>444</v>
      </c>
      <c r="K45" t="s">
        <v>445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465</v>
      </c>
      <c r="T45" t="s">
        <v>549</v>
      </c>
    </row>
    <row r="46" spans="1:20" x14ac:dyDescent="0.35">
      <c r="A46">
        <v>49</v>
      </c>
      <c r="B46" t="s">
        <v>420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470</v>
      </c>
      <c r="J46" t="s">
        <v>430</v>
      </c>
      <c r="K46" t="s">
        <v>431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472</v>
      </c>
      <c r="T46" t="s">
        <v>549</v>
      </c>
    </row>
    <row r="47" spans="1:20" x14ac:dyDescent="0.35">
      <c r="A47">
        <v>49</v>
      </c>
      <c r="B47" t="s">
        <v>420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446</v>
      </c>
      <c r="J47" t="s">
        <v>441</v>
      </c>
      <c r="K47" t="s">
        <v>442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441</v>
      </c>
      <c r="T47" t="s">
        <v>549</v>
      </c>
    </row>
    <row r="48" spans="1:20" x14ac:dyDescent="0.35">
      <c r="A48">
        <v>49</v>
      </c>
      <c r="B48" t="s">
        <v>420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446</v>
      </c>
      <c r="J48" t="s">
        <v>441</v>
      </c>
      <c r="K48" t="s">
        <v>442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430</v>
      </c>
      <c r="T48" t="s">
        <v>549</v>
      </c>
    </row>
    <row r="49" spans="1:20" x14ac:dyDescent="0.35">
      <c r="A49">
        <v>49</v>
      </c>
      <c r="B49" t="s">
        <v>420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456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493</v>
      </c>
      <c r="T49" t="s">
        <v>549</v>
      </c>
    </row>
    <row r="50" spans="1:20" x14ac:dyDescent="0.35">
      <c r="A50">
        <v>49</v>
      </c>
      <c r="B50" t="s">
        <v>420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427</v>
      </c>
      <c r="J50" t="s">
        <v>425</v>
      </c>
      <c r="K50" t="s">
        <v>426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549</v>
      </c>
    </row>
    <row r="51" spans="1:20" x14ac:dyDescent="0.35">
      <c r="A51">
        <v>49</v>
      </c>
      <c r="B51" t="s">
        <v>420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428</v>
      </c>
      <c r="J51" t="s">
        <v>425</v>
      </c>
      <c r="K51" t="s">
        <v>426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549</v>
      </c>
    </row>
    <row r="52" spans="1:20" x14ac:dyDescent="0.35">
      <c r="A52">
        <v>49</v>
      </c>
      <c r="B52" t="s">
        <v>420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463</v>
      </c>
      <c r="J52" t="s">
        <v>458</v>
      </c>
      <c r="K52" t="s">
        <v>459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444</v>
      </c>
      <c r="T52" t="s">
        <v>546</v>
      </c>
    </row>
    <row r="53" spans="1:20" x14ac:dyDescent="0.35">
      <c r="A53">
        <v>49</v>
      </c>
      <c r="B53" t="s">
        <v>420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457</v>
      </c>
      <c r="J53" t="s">
        <v>458</v>
      </c>
      <c r="K53" t="s">
        <v>459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420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474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420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421</v>
      </c>
      <c r="J55" t="s">
        <v>422</v>
      </c>
      <c r="K55" t="s">
        <v>423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420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421</v>
      </c>
      <c r="J56" t="s">
        <v>422</v>
      </c>
      <c r="K56" t="s">
        <v>423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420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453</v>
      </c>
      <c r="J57" t="s">
        <v>450</v>
      </c>
      <c r="K57" t="s">
        <v>451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420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448</v>
      </c>
      <c r="J58" t="s">
        <v>438</v>
      </c>
      <c r="K58" t="s">
        <v>439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420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432</v>
      </c>
      <c r="J59" t="s">
        <v>433</v>
      </c>
      <c r="K59" t="s">
        <v>434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420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432</v>
      </c>
      <c r="J60" t="s">
        <v>433</v>
      </c>
      <c r="K60" t="s">
        <v>434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420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476</v>
      </c>
      <c r="J61" t="s">
        <v>458</v>
      </c>
      <c r="K61" t="s">
        <v>459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420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440</v>
      </c>
      <c r="J62" t="s">
        <v>441</v>
      </c>
      <c r="K62" t="s">
        <v>442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420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467</v>
      </c>
      <c r="J63" t="s">
        <v>441</v>
      </c>
      <c r="K63" t="s">
        <v>442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420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446</v>
      </c>
      <c r="J64" t="s">
        <v>441</v>
      </c>
      <c r="K64" t="s">
        <v>442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420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453</v>
      </c>
      <c r="J65" t="s">
        <v>450</v>
      </c>
      <c r="K65" t="s">
        <v>451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420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449</v>
      </c>
      <c r="J66" t="s">
        <v>450</v>
      </c>
      <c r="K66" t="s">
        <v>451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420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449</v>
      </c>
      <c r="J67" t="s">
        <v>450</v>
      </c>
      <c r="K67" t="s">
        <v>451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420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432</v>
      </c>
      <c r="J68" t="s">
        <v>433</v>
      </c>
      <c r="K68" t="s">
        <v>434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420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496</v>
      </c>
      <c r="J69" t="s">
        <v>497</v>
      </c>
      <c r="K69" t="s">
        <v>145</v>
      </c>
      <c r="L69">
        <v>1670</v>
      </c>
      <c r="M69" t="s">
        <v>491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420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503</v>
      </c>
      <c r="J70">
        <v>2221</v>
      </c>
      <c r="K70" t="s">
        <v>145</v>
      </c>
      <c r="L70">
        <v>1670</v>
      </c>
      <c r="M70" t="s">
        <v>491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420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504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420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498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420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506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420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494</v>
      </c>
      <c r="J74">
        <v>2121</v>
      </c>
      <c r="K74" t="s">
        <v>145</v>
      </c>
      <c r="L74">
        <v>1670</v>
      </c>
      <c r="M74" t="s">
        <v>491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420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495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420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514</v>
      </c>
      <c r="J76" t="s">
        <v>515</v>
      </c>
      <c r="K76" t="s">
        <v>145</v>
      </c>
      <c r="L76">
        <v>1673</v>
      </c>
      <c r="M76" t="s">
        <v>516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420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517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420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501</v>
      </c>
      <c r="J78" t="s">
        <v>502</v>
      </c>
      <c r="K78" t="s">
        <v>145</v>
      </c>
      <c r="L78">
        <v>1670</v>
      </c>
      <c r="M78" t="s">
        <v>491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420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518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420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518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420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478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420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528</v>
      </c>
      <c r="J82">
        <v>2321</v>
      </c>
      <c r="K82" t="s">
        <v>145</v>
      </c>
      <c r="L82">
        <v>1671</v>
      </c>
      <c r="M82" t="s">
        <v>484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420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533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420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505</v>
      </c>
      <c r="J84">
        <v>3421</v>
      </c>
      <c r="K84" t="s">
        <v>145</v>
      </c>
      <c r="L84">
        <v>1670</v>
      </c>
      <c r="M84" t="s">
        <v>491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420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500</v>
      </c>
      <c r="J85">
        <v>2421</v>
      </c>
      <c r="K85" t="s">
        <v>145</v>
      </c>
      <c r="L85">
        <v>1671</v>
      </c>
      <c r="M85" t="s">
        <v>484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420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500</v>
      </c>
      <c r="J86">
        <v>2421</v>
      </c>
      <c r="K86" t="s">
        <v>145</v>
      </c>
      <c r="L86">
        <v>1671</v>
      </c>
      <c r="M86" t="s">
        <v>484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420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485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420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529</v>
      </c>
      <c r="J88" t="s">
        <v>530</v>
      </c>
      <c r="K88" t="s">
        <v>145</v>
      </c>
      <c r="L88">
        <v>1675</v>
      </c>
      <c r="M88" t="s">
        <v>481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420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496</v>
      </c>
      <c r="J89" t="s">
        <v>497</v>
      </c>
      <c r="K89" t="s">
        <v>145</v>
      </c>
      <c r="L89">
        <v>1670</v>
      </c>
      <c r="M89" t="s">
        <v>491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420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503</v>
      </c>
      <c r="J90">
        <v>2221</v>
      </c>
      <c r="K90" t="s">
        <v>145</v>
      </c>
      <c r="L90">
        <v>1670</v>
      </c>
      <c r="M90" t="s">
        <v>491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420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487</v>
      </c>
      <c r="J91" t="s">
        <v>488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420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513</v>
      </c>
      <c r="J92">
        <v>3321</v>
      </c>
      <c r="K92" t="s">
        <v>145</v>
      </c>
      <c r="L92">
        <v>1670</v>
      </c>
      <c r="M92" t="s">
        <v>491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420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517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420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501</v>
      </c>
      <c r="J94" t="s">
        <v>502</v>
      </c>
      <c r="K94" t="s">
        <v>145</v>
      </c>
      <c r="L94">
        <v>1670</v>
      </c>
      <c r="M94" t="s">
        <v>491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420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531</v>
      </c>
      <c r="J95" t="s">
        <v>532</v>
      </c>
      <c r="K95" t="s">
        <v>145</v>
      </c>
      <c r="L95">
        <v>1672</v>
      </c>
      <c r="M95" t="s">
        <v>524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420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519</v>
      </c>
      <c r="J96" t="s">
        <v>520</v>
      </c>
      <c r="K96" t="s">
        <v>145</v>
      </c>
      <c r="L96">
        <v>1671</v>
      </c>
      <c r="M96" t="s">
        <v>484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420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499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420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507</v>
      </c>
      <c r="J98" t="s">
        <v>508</v>
      </c>
      <c r="K98" t="s">
        <v>145</v>
      </c>
      <c r="L98">
        <v>1674</v>
      </c>
      <c r="M98" t="s">
        <v>509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420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510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420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525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420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512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420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526</v>
      </c>
      <c r="J102" t="s">
        <v>527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420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479</v>
      </c>
      <c r="J103" t="s">
        <v>480</v>
      </c>
      <c r="K103" t="s">
        <v>145</v>
      </c>
      <c r="L103">
        <v>1675</v>
      </c>
      <c r="M103" t="s">
        <v>481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420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529</v>
      </c>
      <c r="J104" t="s">
        <v>530</v>
      </c>
      <c r="K104" t="s">
        <v>145</v>
      </c>
      <c r="L104">
        <v>1675</v>
      </c>
      <c r="M104" t="s">
        <v>481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420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522</v>
      </c>
      <c r="J105" t="s">
        <v>523</v>
      </c>
      <c r="K105" t="s">
        <v>145</v>
      </c>
      <c r="L105">
        <v>1672</v>
      </c>
      <c r="M105" t="s">
        <v>524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420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498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420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499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420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506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420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525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420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486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420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489</v>
      </c>
      <c r="J111" t="s">
        <v>490</v>
      </c>
      <c r="K111" t="s">
        <v>145</v>
      </c>
      <c r="L111">
        <v>1670</v>
      </c>
      <c r="M111" t="s">
        <v>491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420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482</v>
      </c>
      <c r="J112" t="s">
        <v>483</v>
      </c>
      <c r="K112" t="s">
        <v>145</v>
      </c>
      <c r="L112">
        <v>1671</v>
      </c>
      <c r="M112" t="s">
        <v>484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420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485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420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528</v>
      </c>
      <c r="J114">
        <v>2321</v>
      </c>
      <c r="K114" t="s">
        <v>145</v>
      </c>
      <c r="L114">
        <v>1671</v>
      </c>
      <c r="M114" t="s">
        <v>484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420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494</v>
      </c>
      <c r="J115">
        <v>2121</v>
      </c>
      <c r="K115" t="s">
        <v>145</v>
      </c>
      <c r="L115">
        <v>1670</v>
      </c>
      <c r="M115" t="s">
        <v>491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420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510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420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506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420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492</v>
      </c>
      <c r="J118" t="s">
        <v>493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420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489</v>
      </c>
      <c r="J119" t="s">
        <v>490</v>
      </c>
      <c r="K119" t="s">
        <v>145</v>
      </c>
      <c r="L119">
        <v>1670</v>
      </c>
      <c r="M119" t="s">
        <v>491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420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513</v>
      </c>
      <c r="J120">
        <v>3321</v>
      </c>
      <c r="K120" t="s">
        <v>145</v>
      </c>
      <c r="L120">
        <v>1670</v>
      </c>
      <c r="M120" t="s">
        <v>491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420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505</v>
      </c>
      <c r="J121">
        <v>3421</v>
      </c>
      <c r="K121" t="s">
        <v>145</v>
      </c>
      <c r="L121">
        <v>1670</v>
      </c>
      <c r="M121" t="s">
        <v>491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420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511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420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519</v>
      </c>
      <c r="J123" t="s">
        <v>520</v>
      </c>
      <c r="K123" t="s">
        <v>145</v>
      </c>
      <c r="L123">
        <v>1671</v>
      </c>
      <c r="M123" t="s">
        <v>484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420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482</v>
      </c>
      <c r="J124" t="s">
        <v>483</v>
      </c>
      <c r="K124" t="s">
        <v>145</v>
      </c>
      <c r="L124">
        <v>1671</v>
      </c>
      <c r="M124" t="s">
        <v>484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420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479</v>
      </c>
      <c r="J125" t="s">
        <v>480</v>
      </c>
      <c r="K125" t="s">
        <v>145</v>
      </c>
      <c r="L125">
        <v>1675</v>
      </c>
      <c r="M125" t="s">
        <v>481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420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521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420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478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420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504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420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449</v>
      </c>
      <c r="J129" t="s">
        <v>450</v>
      </c>
      <c r="K129" t="s">
        <v>451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420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449</v>
      </c>
      <c r="J130" t="s">
        <v>450</v>
      </c>
      <c r="K130" t="s">
        <v>451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420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424</v>
      </c>
      <c r="J131" t="s">
        <v>425</v>
      </c>
      <c r="K131" t="s">
        <v>426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420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436</v>
      </c>
      <c r="J132" t="s">
        <v>433</v>
      </c>
      <c r="K132" t="s">
        <v>434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420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437</v>
      </c>
      <c r="J133" t="s">
        <v>438</v>
      </c>
      <c r="K133" t="s">
        <v>439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420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448</v>
      </c>
      <c r="J134" t="s">
        <v>438</v>
      </c>
      <c r="K134" t="s">
        <v>439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420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443</v>
      </c>
      <c r="J135" t="s">
        <v>444</v>
      </c>
      <c r="K135" t="s">
        <v>445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420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429</v>
      </c>
      <c r="J136" t="s">
        <v>430</v>
      </c>
      <c r="K136" t="s">
        <v>431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420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469</v>
      </c>
      <c r="J137" t="s">
        <v>430</v>
      </c>
      <c r="K137" t="s">
        <v>431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420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446</v>
      </c>
      <c r="J138" t="s">
        <v>441</v>
      </c>
      <c r="K138" t="s">
        <v>442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420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428</v>
      </c>
      <c r="J139" t="s">
        <v>425</v>
      </c>
      <c r="K139" t="s">
        <v>426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420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428</v>
      </c>
      <c r="J140" t="s">
        <v>425</v>
      </c>
      <c r="K140" t="s">
        <v>426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420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476</v>
      </c>
      <c r="J141" t="s">
        <v>458</v>
      </c>
      <c r="K141" t="s">
        <v>459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420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436</v>
      </c>
      <c r="J142" t="s">
        <v>433</v>
      </c>
      <c r="K142" t="s">
        <v>434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420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436</v>
      </c>
      <c r="J143" t="s">
        <v>433</v>
      </c>
      <c r="K143" t="s">
        <v>434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420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464</v>
      </c>
      <c r="J144" t="s">
        <v>465</v>
      </c>
      <c r="K144" t="s">
        <v>466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420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449</v>
      </c>
      <c r="J145" t="s">
        <v>450</v>
      </c>
      <c r="K145" t="s">
        <v>451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420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427</v>
      </c>
      <c r="J146" t="s">
        <v>425</v>
      </c>
      <c r="K146" t="s">
        <v>426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420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463</v>
      </c>
      <c r="J147" t="s">
        <v>458</v>
      </c>
      <c r="K147" t="s">
        <v>459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420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463</v>
      </c>
      <c r="J148" t="s">
        <v>458</v>
      </c>
      <c r="K148" t="s">
        <v>459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420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457</v>
      </c>
      <c r="J149" t="s">
        <v>458</v>
      </c>
      <c r="K149" t="s">
        <v>459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420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435</v>
      </c>
      <c r="J150" t="s">
        <v>433</v>
      </c>
      <c r="K150" t="s">
        <v>434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420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432</v>
      </c>
      <c r="J151" t="s">
        <v>433</v>
      </c>
      <c r="K151" t="s">
        <v>434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420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447</v>
      </c>
      <c r="J152" t="s">
        <v>438</v>
      </c>
      <c r="K152" t="s">
        <v>439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420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467</v>
      </c>
      <c r="J153" t="s">
        <v>441</v>
      </c>
      <c r="K153" t="s">
        <v>442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420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440</v>
      </c>
      <c r="J154" t="s">
        <v>441</v>
      </c>
      <c r="K154" t="s">
        <v>442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420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446</v>
      </c>
      <c r="J155" t="s">
        <v>441</v>
      </c>
      <c r="K155" t="s">
        <v>442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420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453</v>
      </c>
      <c r="J156" t="s">
        <v>450</v>
      </c>
      <c r="K156" t="s">
        <v>451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420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421</v>
      </c>
      <c r="J157" t="s">
        <v>422</v>
      </c>
      <c r="K157" t="s">
        <v>423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420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477</v>
      </c>
      <c r="J158" t="s">
        <v>461</v>
      </c>
      <c r="K158" t="s">
        <v>462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420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460</v>
      </c>
      <c r="J159" t="s">
        <v>461</v>
      </c>
      <c r="K159" t="s">
        <v>462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420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432</v>
      </c>
      <c r="J160" t="s">
        <v>433</v>
      </c>
      <c r="K160" t="s">
        <v>434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420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469</v>
      </c>
      <c r="J161" t="s">
        <v>430</v>
      </c>
      <c r="K161" t="s">
        <v>431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420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440</v>
      </c>
      <c r="J162" t="s">
        <v>441</v>
      </c>
      <c r="K162" t="s">
        <v>442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420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446</v>
      </c>
      <c r="J163" t="s">
        <v>441</v>
      </c>
      <c r="K163" t="s">
        <v>442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420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424</v>
      </c>
      <c r="J164" t="s">
        <v>425</v>
      </c>
      <c r="K164" t="s">
        <v>426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420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452</v>
      </c>
      <c r="J165" t="s">
        <v>438</v>
      </c>
      <c r="K165" t="s">
        <v>439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420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470</v>
      </c>
      <c r="J166" t="s">
        <v>430</v>
      </c>
      <c r="K166" t="s">
        <v>431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420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440</v>
      </c>
      <c r="J167" t="s">
        <v>441</v>
      </c>
      <c r="K167" t="s">
        <v>442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420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440</v>
      </c>
      <c r="J168" t="s">
        <v>441</v>
      </c>
      <c r="K168" t="s">
        <v>442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420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449</v>
      </c>
      <c r="J169" t="s">
        <v>450</v>
      </c>
      <c r="K169" t="s">
        <v>451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420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453</v>
      </c>
      <c r="J170" t="s">
        <v>450</v>
      </c>
      <c r="K170" t="s">
        <v>451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420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454</v>
      </c>
      <c r="J171" t="s">
        <v>422</v>
      </c>
      <c r="K171" t="s">
        <v>423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420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467</v>
      </c>
      <c r="J172" t="s">
        <v>441</v>
      </c>
      <c r="K172" t="s">
        <v>442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420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474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420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456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420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454</v>
      </c>
      <c r="J175" t="s">
        <v>422</v>
      </c>
      <c r="K175" t="s">
        <v>423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420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424</v>
      </c>
      <c r="J176" t="s">
        <v>425</v>
      </c>
      <c r="K176" t="s">
        <v>426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420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428</v>
      </c>
      <c r="J177" t="s">
        <v>425</v>
      </c>
      <c r="K177" t="s">
        <v>426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420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463</v>
      </c>
      <c r="J178" t="s">
        <v>458</v>
      </c>
      <c r="K178" t="s">
        <v>459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420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432</v>
      </c>
      <c r="J179" t="s">
        <v>433</v>
      </c>
      <c r="K179" t="s">
        <v>434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420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435</v>
      </c>
      <c r="J180" t="s">
        <v>433</v>
      </c>
      <c r="K180" t="s">
        <v>434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420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437</v>
      </c>
      <c r="J181" t="s">
        <v>438</v>
      </c>
      <c r="K181" t="s">
        <v>439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420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452</v>
      </c>
      <c r="J182" t="s">
        <v>438</v>
      </c>
      <c r="K182" t="s">
        <v>439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420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471</v>
      </c>
      <c r="J183" t="s">
        <v>472</v>
      </c>
      <c r="K183" t="s">
        <v>473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420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440</v>
      </c>
      <c r="J184" t="s">
        <v>441</v>
      </c>
      <c r="K184" t="s">
        <v>442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420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446</v>
      </c>
      <c r="J185" t="s">
        <v>441</v>
      </c>
      <c r="K185" t="s">
        <v>442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420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475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420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453</v>
      </c>
      <c r="J187" t="s">
        <v>450</v>
      </c>
      <c r="K187" t="s">
        <v>451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420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421</v>
      </c>
      <c r="J188" t="s">
        <v>422</v>
      </c>
      <c r="K188" t="s">
        <v>423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420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421</v>
      </c>
      <c r="J189" t="s">
        <v>422</v>
      </c>
      <c r="K189" t="s">
        <v>423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420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427</v>
      </c>
      <c r="J190" t="s">
        <v>425</v>
      </c>
      <c r="K190" t="s">
        <v>426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420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457</v>
      </c>
      <c r="J191" t="s">
        <v>458</v>
      </c>
      <c r="K191" t="s">
        <v>459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420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447</v>
      </c>
      <c r="J192" t="s">
        <v>438</v>
      </c>
      <c r="K192" t="s">
        <v>439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420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448</v>
      </c>
      <c r="J193" t="s">
        <v>438</v>
      </c>
      <c r="K193" t="s">
        <v>439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420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470</v>
      </c>
      <c r="J194" t="s">
        <v>430</v>
      </c>
      <c r="K194" t="s">
        <v>431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420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514</v>
      </c>
      <c r="J195" t="s">
        <v>515</v>
      </c>
      <c r="K195" t="s">
        <v>145</v>
      </c>
      <c r="L195">
        <v>1673</v>
      </c>
      <c r="M195" t="s">
        <v>516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420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487</v>
      </c>
      <c r="J196" t="s">
        <v>488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420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496</v>
      </c>
      <c r="J197" t="s">
        <v>497</v>
      </c>
      <c r="K197" t="s">
        <v>145</v>
      </c>
      <c r="L197">
        <v>1670</v>
      </c>
      <c r="M197" t="s">
        <v>491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420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519</v>
      </c>
      <c r="J198" t="s">
        <v>520</v>
      </c>
      <c r="K198" t="s">
        <v>145</v>
      </c>
      <c r="L198">
        <v>1671</v>
      </c>
      <c r="M198" t="s">
        <v>484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420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500</v>
      </c>
      <c r="J199">
        <v>2421</v>
      </c>
      <c r="K199" t="s">
        <v>145</v>
      </c>
      <c r="L199">
        <v>1671</v>
      </c>
      <c r="M199" t="s">
        <v>484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420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489</v>
      </c>
      <c r="J200" t="s">
        <v>490</v>
      </c>
      <c r="K200" t="s">
        <v>145</v>
      </c>
      <c r="L200">
        <v>1670</v>
      </c>
      <c r="M200" t="s">
        <v>491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420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513</v>
      </c>
      <c r="J201">
        <v>3321</v>
      </c>
      <c r="K201" t="s">
        <v>145</v>
      </c>
      <c r="L201">
        <v>1670</v>
      </c>
      <c r="M201" t="s">
        <v>491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420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513</v>
      </c>
      <c r="J202">
        <v>3321</v>
      </c>
      <c r="K202" t="s">
        <v>145</v>
      </c>
      <c r="L202">
        <v>1670</v>
      </c>
      <c r="M202" t="s">
        <v>491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420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507</v>
      </c>
      <c r="J203" t="s">
        <v>508</v>
      </c>
      <c r="K203" t="s">
        <v>145</v>
      </c>
      <c r="L203">
        <v>1674</v>
      </c>
      <c r="M203" t="s">
        <v>509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420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525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420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486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420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517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420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505</v>
      </c>
      <c r="J207">
        <v>3421</v>
      </c>
      <c r="K207" t="s">
        <v>145</v>
      </c>
      <c r="L207">
        <v>1670</v>
      </c>
      <c r="M207" t="s">
        <v>491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420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522</v>
      </c>
      <c r="J208" t="s">
        <v>523</v>
      </c>
      <c r="K208" t="s">
        <v>145</v>
      </c>
      <c r="L208">
        <v>1672</v>
      </c>
      <c r="M208" t="s">
        <v>524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420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526</v>
      </c>
      <c r="J209" t="s">
        <v>527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420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519</v>
      </c>
      <c r="J210" t="s">
        <v>520</v>
      </c>
      <c r="K210" t="s">
        <v>145</v>
      </c>
      <c r="L210">
        <v>1671</v>
      </c>
      <c r="M210" t="s">
        <v>484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420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499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420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485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420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501</v>
      </c>
      <c r="J213" t="s">
        <v>502</v>
      </c>
      <c r="K213" t="s">
        <v>145</v>
      </c>
      <c r="L213">
        <v>1670</v>
      </c>
      <c r="M213" t="s">
        <v>491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420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531</v>
      </c>
      <c r="J214" t="s">
        <v>532</v>
      </c>
      <c r="K214" t="s">
        <v>145</v>
      </c>
      <c r="L214">
        <v>1672</v>
      </c>
      <c r="M214" t="s">
        <v>524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420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496</v>
      </c>
      <c r="J215" t="s">
        <v>497</v>
      </c>
      <c r="K215" t="s">
        <v>145</v>
      </c>
      <c r="L215">
        <v>1670</v>
      </c>
      <c r="M215" t="s">
        <v>491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420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504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420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482</v>
      </c>
      <c r="J217" t="s">
        <v>483</v>
      </c>
      <c r="K217" t="s">
        <v>145</v>
      </c>
      <c r="L217">
        <v>1671</v>
      </c>
      <c r="M217" t="s">
        <v>484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420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518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420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533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420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505</v>
      </c>
      <c r="J220">
        <v>3421</v>
      </c>
      <c r="K220" t="s">
        <v>145</v>
      </c>
      <c r="L220">
        <v>1670</v>
      </c>
      <c r="M220" t="s">
        <v>491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420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479</v>
      </c>
      <c r="J221" t="s">
        <v>480</v>
      </c>
      <c r="K221" t="s">
        <v>145</v>
      </c>
      <c r="L221">
        <v>1675</v>
      </c>
      <c r="M221" t="s">
        <v>481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420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521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420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525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420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510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420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506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420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494</v>
      </c>
      <c r="J226">
        <v>2121</v>
      </c>
      <c r="K226" t="s">
        <v>145</v>
      </c>
      <c r="L226">
        <v>1670</v>
      </c>
      <c r="M226" t="s">
        <v>491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420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504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420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498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420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482</v>
      </c>
      <c r="J229" t="s">
        <v>483</v>
      </c>
      <c r="K229" t="s">
        <v>145</v>
      </c>
      <c r="L229">
        <v>1671</v>
      </c>
      <c r="M229" t="s">
        <v>484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420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500</v>
      </c>
      <c r="J230">
        <v>2421</v>
      </c>
      <c r="K230" t="s">
        <v>145</v>
      </c>
      <c r="L230">
        <v>1671</v>
      </c>
      <c r="M230" t="s">
        <v>484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420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517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420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479</v>
      </c>
      <c r="J232" t="s">
        <v>480</v>
      </c>
      <c r="K232" t="s">
        <v>145</v>
      </c>
      <c r="L232">
        <v>1675</v>
      </c>
      <c r="M232" t="s">
        <v>481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420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529</v>
      </c>
      <c r="J233" t="s">
        <v>530</v>
      </c>
      <c r="K233" t="s">
        <v>145</v>
      </c>
      <c r="L233">
        <v>1675</v>
      </c>
      <c r="M233" t="s">
        <v>481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420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510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420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503</v>
      </c>
      <c r="J235">
        <v>2221</v>
      </c>
      <c r="K235" t="s">
        <v>145</v>
      </c>
      <c r="L235">
        <v>1670</v>
      </c>
      <c r="M235" t="s">
        <v>491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420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478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420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498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420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499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420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485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420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489</v>
      </c>
      <c r="J240" t="s">
        <v>490</v>
      </c>
      <c r="K240" t="s">
        <v>145</v>
      </c>
      <c r="L240">
        <v>1670</v>
      </c>
      <c r="M240" t="s">
        <v>491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420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512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420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506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420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494</v>
      </c>
      <c r="J243">
        <v>2121</v>
      </c>
      <c r="K243" t="s">
        <v>145</v>
      </c>
      <c r="L243">
        <v>1670</v>
      </c>
      <c r="M243" t="s">
        <v>491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420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495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420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528</v>
      </c>
      <c r="J245">
        <v>2321</v>
      </c>
      <c r="K245" t="s">
        <v>145</v>
      </c>
      <c r="L245">
        <v>1671</v>
      </c>
      <c r="M245" t="s">
        <v>484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420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506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420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503</v>
      </c>
      <c r="J247">
        <v>2221</v>
      </c>
      <c r="K247" t="s">
        <v>145</v>
      </c>
      <c r="L247">
        <v>1670</v>
      </c>
      <c r="M247" t="s">
        <v>491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420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478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420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528</v>
      </c>
      <c r="J249">
        <v>2321</v>
      </c>
      <c r="K249" t="s">
        <v>145</v>
      </c>
      <c r="L249">
        <v>1671</v>
      </c>
      <c r="M249" t="s">
        <v>484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420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518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420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501</v>
      </c>
      <c r="J251" t="s">
        <v>502</v>
      </c>
      <c r="K251" t="s">
        <v>145</v>
      </c>
      <c r="L251">
        <v>1670</v>
      </c>
      <c r="M251" t="s">
        <v>491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420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511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420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534</v>
      </c>
      <c r="J253" t="s">
        <v>535</v>
      </c>
      <c r="K253" t="s">
        <v>145</v>
      </c>
      <c r="L253">
        <v>1675</v>
      </c>
      <c r="M253" t="s">
        <v>481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420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448</v>
      </c>
      <c r="J254" t="s">
        <v>438</v>
      </c>
      <c r="K254" t="s">
        <v>439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420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435</v>
      </c>
      <c r="J255" t="s">
        <v>433</v>
      </c>
      <c r="K255" t="s">
        <v>434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420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440</v>
      </c>
      <c r="J256" t="s">
        <v>441</v>
      </c>
      <c r="K256" t="s">
        <v>442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420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428</v>
      </c>
      <c r="J257" t="s">
        <v>425</v>
      </c>
      <c r="K257" t="s">
        <v>426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420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449</v>
      </c>
      <c r="J258" t="s">
        <v>450</v>
      </c>
      <c r="K258" t="s">
        <v>451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420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454</v>
      </c>
      <c r="J259" t="s">
        <v>422</v>
      </c>
      <c r="K259" t="s">
        <v>423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420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460</v>
      </c>
      <c r="J260" t="s">
        <v>461</v>
      </c>
      <c r="K260" t="s">
        <v>462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420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443</v>
      </c>
      <c r="J261" t="s">
        <v>444</v>
      </c>
      <c r="K261" t="s">
        <v>445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420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432</v>
      </c>
      <c r="J262" t="s">
        <v>433</v>
      </c>
      <c r="K262" t="s">
        <v>434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420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429</v>
      </c>
      <c r="J263" t="s">
        <v>430</v>
      </c>
      <c r="K263" t="s">
        <v>431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420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469</v>
      </c>
      <c r="J264" t="s">
        <v>430</v>
      </c>
      <c r="K264" t="s">
        <v>431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420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427</v>
      </c>
      <c r="J265" t="s">
        <v>425</v>
      </c>
      <c r="K265" t="s">
        <v>426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420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449</v>
      </c>
      <c r="J266" t="s">
        <v>450</v>
      </c>
      <c r="K266" t="s">
        <v>451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420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428</v>
      </c>
      <c r="J267" t="s">
        <v>425</v>
      </c>
      <c r="K267" t="s">
        <v>426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420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463</v>
      </c>
      <c r="J268" t="s">
        <v>458</v>
      </c>
      <c r="K268" t="s">
        <v>459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420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452</v>
      </c>
      <c r="J269" t="s">
        <v>438</v>
      </c>
      <c r="K269" t="s">
        <v>439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420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449</v>
      </c>
      <c r="J270" t="s">
        <v>450</v>
      </c>
      <c r="K270" t="s">
        <v>451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420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453</v>
      </c>
      <c r="J271" t="s">
        <v>450</v>
      </c>
      <c r="K271" t="s">
        <v>451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420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457</v>
      </c>
      <c r="J272" t="s">
        <v>458</v>
      </c>
      <c r="K272" t="s">
        <v>459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420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457</v>
      </c>
      <c r="J273" t="s">
        <v>458</v>
      </c>
      <c r="K273" t="s">
        <v>459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420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446</v>
      </c>
      <c r="J274" t="s">
        <v>441</v>
      </c>
      <c r="K274" t="s">
        <v>442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420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437</v>
      </c>
      <c r="J275" t="s">
        <v>438</v>
      </c>
      <c r="K275" t="s">
        <v>439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420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437</v>
      </c>
      <c r="J276" t="s">
        <v>438</v>
      </c>
      <c r="K276" t="s">
        <v>439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420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440</v>
      </c>
      <c r="J277" t="s">
        <v>441</v>
      </c>
      <c r="K277" t="s">
        <v>442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420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440</v>
      </c>
      <c r="J278" t="s">
        <v>441</v>
      </c>
      <c r="K278" t="s">
        <v>442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420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454</v>
      </c>
      <c r="J279" t="s">
        <v>422</v>
      </c>
      <c r="K279" t="s">
        <v>423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420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460</v>
      </c>
      <c r="J280" t="s">
        <v>461</v>
      </c>
      <c r="K280" t="s">
        <v>462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420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463</v>
      </c>
      <c r="J281" t="s">
        <v>458</v>
      </c>
      <c r="K281" t="s">
        <v>459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420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475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420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447</v>
      </c>
      <c r="J283" t="s">
        <v>438</v>
      </c>
      <c r="K283" t="s">
        <v>439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420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464</v>
      </c>
      <c r="J284" t="s">
        <v>465</v>
      </c>
      <c r="K284" t="s">
        <v>466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420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440</v>
      </c>
      <c r="J285" t="s">
        <v>441</v>
      </c>
      <c r="K285" t="s">
        <v>442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420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446</v>
      </c>
      <c r="J286" t="s">
        <v>441</v>
      </c>
      <c r="K286" t="s">
        <v>442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420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469</v>
      </c>
      <c r="J287" t="s">
        <v>430</v>
      </c>
      <c r="K287" t="s">
        <v>431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420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435</v>
      </c>
      <c r="J288" t="s">
        <v>433</v>
      </c>
      <c r="K288" t="s">
        <v>434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420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470</v>
      </c>
      <c r="J289" t="s">
        <v>430</v>
      </c>
      <c r="K289" t="s">
        <v>431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420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449</v>
      </c>
      <c r="J290" t="s">
        <v>450</v>
      </c>
      <c r="K290" t="s">
        <v>451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420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453</v>
      </c>
      <c r="J291" t="s">
        <v>450</v>
      </c>
      <c r="K291" t="s">
        <v>451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420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453</v>
      </c>
      <c r="J292" t="s">
        <v>450</v>
      </c>
      <c r="K292" t="s">
        <v>451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420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427</v>
      </c>
      <c r="J293" t="s">
        <v>425</v>
      </c>
      <c r="K293" t="s">
        <v>426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420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448</v>
      </c>
      <c r="J294" t="s">
        <v>438</v>
      </c>
      <c r="K294" t="s">
        <v>439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420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452</v>
      </c>
      <c r="J295" t="s">
        <v>438</v>
      </c>
      <c r="K295" t="s">
        <v>439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420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440</v>
      </c>
      <c r="J296" t="s">
        <v>441</v>
      </c>
      <c r="K296" t="s">
        <v>442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420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446</v>
      </c>
      <c r="J297" t="s">
        <v>441</v>
      </c>
      <c r="K297" t="s">
        <v>442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420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436</v>
      </c>
      <c r="J298" t="s">
        <v>433</v>
      </c>
      <c r="K298" t="s">
        <v>434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420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424</v>
      </c>
      <c r="J299" t="s">
        <v>425</v>
      </c>
      <c r="K299" t="s">
        <v>426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420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421</v>
      </c>
      <c r="J300" t="s">
        <v>422</v>
      </c>
      <c r="K300" t="s">
        <v>423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420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424</v>
      </c>
      <c r="J301" t="s">
        <v>425</v>
      </c>
      <c r="K301" t="s">
        <v>426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420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463</v>
      </c>
      <c r="J302" t="s">
        <v>458</v>
      </c>
      <c r="K302" t="s">
        <v>459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420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456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420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471</v>
      </c>
      <c r="J304" t="s">
        <v>472</v>
      </c>
      <c r="K304" t="s">
        <v>473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420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432</v>
      </c>
      <c r="J305" t="s">
        <v>433</v>
      </c>
      <c r="K305" t="s">
        <v>434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420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436</v>
      </c>
      <c r="J306" t="s">
        <v>433</v>
      </c>
      <c r="K306" t="s">
        <v>434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420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436</v>
      </c>
      <c r="J307" t="s">
        <v>433</v>
      </c>
      <c r="K307" t="s">
        <v>434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420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432</v>
      </c>
      <c r="J308" t="s">
        <v>433</v>
      </c>
      <c r="K308" t="s">
        <v>434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420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421</v>
      </c>
      <c r="J309" t="s">
        <v>422</v>
      </c>
      <c r="K309" t="s">
        <v>423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420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428</v>
      </c>
      <c r="J310" t="s">
        <v>425</v>
      </c>
      <c r="K310" t="s">
        <v>426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420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476</v>
      </c>
      <c r="J311" t="s">
        <v>458</v>
      </c>
      <c r="K311" t="s">
        <v>459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420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446</v>
      </c>
      <c r="J312" t="s">
        <v>441</v>
      </c>
      <c r="K312" t="s">
        <v>442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420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474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420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447</v>
      </c>
      <c r="J314" t="s">
        <v>438</v>
      </c>
      <c r="K314" t="s">
        <v>439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420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467</v>
      </c>
      <c r="J315" t="s">
        <v>441</v>
      </c>
      <c r="K315" t="s">
        <v>442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420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470</v>
      </c>
      <c r="J316" t="s">
        <v>430</v>
      </c>
      <c r="K316" t="s">
        <v>431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420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467</v>
      </c>
      <c r="J317" t="s">
        <v>441</v>
      </c>
      <c r="K317" t="s">
        <v>442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420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424</v>
      </c>
      <c r="J318" t="s">
        <v>425</v>
      </c>
      <c r="K318" t="s">
        <v>426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420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421</v>
      </c>
      <c r="J319" t="s">
        <v>422</v>
      </c>
      <c r="K319" t="s">
        <v>423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420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477</v>
      </c>
      <c r="J320" t="s">
        <v>461</v>
      </c>
      <c r="K320" t="s">
        <v>462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420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500</v>
      </c>
      <c r="J321">
        <v>2421</v>
      </c>
      <c r="K321" t="s">
        <v>145</v>
      </c>
      <c r="L321">
        <v>1671</v>
      </c>
      <c r="M321" t="s">
        <v>484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420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494</v>
      </c>
      <c r="J322">
        <v>2121</v>
      </c>
      <c r="K322" t="s">
        <v>145</v>
      </c>
      <c r="L322">
        <v>1670</v>
      </c>
      <c r="M322" t="s">
        <v>491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420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503</v>
      </c>
      <c r="J323">
        <v>2221</v>
      </c>
      <c r="K323" t="s">
        <v>145</v>
      </c>
      <c r="L323">
        <v>1670</v>
      </c>
      <c r="M323" t="s">
        <v>491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420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479</v>
      </c>
      <c r="J324" t="s">
        <v>480</v>
      </c>
      <c r="K324" t="s">
        <v>145</v>
      </c>
      <c r="L324">
        <v>1675</v>
      </c>
      <c r="M324" t="s">
        <v>481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420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507</v>
      </c>
      <c r="J325" t="s">
        <v>508</v>
      </c>
      <c r="K325" t="s">
        <v>145</v>
      </c>
      <c r="L325">
        <v>1674</v>
      </c>
      <c r="M325" t="s">
        <v>509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420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487</v>
      </c>
      <c r="J326" t="s">
        <v>488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420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482</v>
      </c>
      <c r="J327" t="s">
        <v>483</v>
      </c>
      <c r="K327" t="s">
        <v>145</v>
      </c>
      <c r="L327">
        <v>1671</v>
      </c>
      <c r="M327" t="s">
        <v>484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420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518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420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528</v>
      </c>
      <c r="J329">
        <v>2321</v>
      </c>
      <c r="K329" t="s">
        <v>145</v>
      </c>
      <c r="L329">
        <v>1671</v>
      </c>
      <c r="M329" t="s">
        <v>484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420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499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420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479</v>
      </c>
      <c r="J331" t="s">
        <v>480</v>
      </c>
      <c r="K331" t="s">
        <v>145</v>
      </c>
      <c r="L331">
        <v>1675</v>
      </c>
      <c r="M331" t="s">
        <v>481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420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501</v>
      </c>
      <c r="J332" t="s">
        <v>502</v>
      </c>
      <c r="K332" t="s">
        <v>145</v>
      </c>
      <c r="L332">
        <v>1670</v>
      </c>
      <c r="M332" t="s">
        <v>491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420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526</v>
      </c>
      <c r="J333" t="s">
        <v>527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420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489</v>
      </c>
      <c r="J334" t="s">
        <v>490</v>
      </c>
      <c r="K334" t="s">
        <v>145</v>
      </c>
      <c r="L334">
        <v>1670</v>
      </c>
      <c r="M334" t="s">
        <v>491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420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519</v>
      </c>
      <c r="J335" t="s">
        <v>520</v>
      </c>
      <c r="K335" t="s">
        <v>145</v>
      </c>
      <c r="L335">
        <v>1671</v>
      </c>
      <c r="M335" t="s">
        <v>484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420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498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420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503</v>
      </c>
      <c r="J337">
        <v>2221</v>
      </c>
      <c r="K337" t="s">
        <v>145</v>
      </c>
      <c r="L337">
        <v>1670</v>
      </c>
      <c r="M337" t="s">
        <v>491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420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522</v>
      </c>
      <c r="J338" t="s">
        <v>523</v>
      </c>
      <c r="K338" t="s">
        <v>145</v>
      </c>
      <c r="L338">
        <v>1672</v>
      </c>
      <c r="M338" t="s">
        <v>524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420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501</v>
      </c>
      <c r="J339" t="s">
        <v>502</v>
      </c>
      <c r="K339" t="s">
        <v>145</v>
      </c>
      <c r="L339">
        <v>1670</v>
      </c>
      <c r="M339" t="s">
        <v>491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420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505</v>
      </c>
      <c r="J340">
        <v>3421</v>
      </c>
      <c r="K340" t="s">
        <v>145</v>
      </c>
      <c r="L340">
        <v>1670</v>
      </c>
      <c r="M340" t="s">
        <v>491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420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512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420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506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420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486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420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518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420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496</v>
      </c>
      <c r="J345" t="s">
        <v>497</v>
      </c>
      <c r="K345" t="s">
        <v>145</v>
      </c>
      <c r="L345">
        <v>1670</v>
      </c>
      <c r="M345" t="s">
        <v>491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420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513</v>
      </c>
      <c r="J346">
        <v>3321</v>
      </c>
      <c r="K346" t="s">
        <v>145</v>
      </c>
      <c r="L346">
        <v>1670</v>
      </c>
      <c r="M346" t="s">
        <v>491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420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510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420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506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420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506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420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482</v>
      </c>
      <c r="J350" t="s">
        <v>483</v>
      </c>
      <c r="K350" t="s">
        <v>145</v>
      </c>
      <c r="L350">
        <v>1671</v>
      </c>
      <c r="M350" t="s">
        <v>484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420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529</v>
      </c>
      <c r="J351" t="s">
        <v>530</v>
      </c>
      <c r="K351" t="s">
        <v>145</v>
      </c>
      <c r="L351">
        <v>1675</v>
      </c>
      <c r="M351" t="s">
        <v>481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420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521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420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517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420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510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420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500</v>
      </c>
      <c r="J355">
        <v>2421</v>
      </c>
      <c r="K355" t="s">
        <v>145</v>
      </c>
      <c r="L355">
        <v>1671</v>
      </c>
      <c r="M355" t="s">
        <v>484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420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485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420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489</v>
      </c>
      <c r="J357" t="s">
        <v>490</v>
      </c>
      <c r="K357" t="s">
        <v>145</v>
      </c>
      <c r="L357">
        <v>1670</v>
      </c>
      <c r="M357" t="s">
        <v>491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420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513</v>
      </c>
      <c r="J358">
        <v>3321</v>
      </c>
      <c r="K358" t="s">
        <v>145</v>
      </c>
      <c r="L358">
        <v>1670</v>
      </c>
      <c r="M358" t="s">
        <v>491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420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494</v>
      </c>
      <c r="J359">
        <v>2121</v>
      </c>
      <c r="K359" t="s">
        <v>145</v>
      </c>
      <c r="L359">
        <v>1670</v>
      </c>
      <c r="M359" t="s">
        <v>491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420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519</v>
      </c>
      <c r="J360" t="s">
        <v>520</v>
      </c>
      <c r="K360" t="s">
        <v>145</v>
      </c>
      <c r="L360">
        <v>1671</v>
      </c>
      <c r="M360" t="s">
        <v>484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420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498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420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478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420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504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420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533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420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495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420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478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420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531</v>
      </c>
      <c r="J367" t="s">
        <v>532</v>
      </c>
      <c r="K367" t="s">
        <v>145</v>
      </c>
      <c r="L367">
        <v>1672</v>
      </c>
      <c r="M367" t="s">
        <v>524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420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505</v>
      </c>
      <c r="J368">
        <v>3421</v>
      </c>
      <c r="K368" t="s">
        <v>145</v>
      </c>
      <c r="L368">
        <v>1670</v>
      </c>
      <c r="M368" t="s">
        <v>491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420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525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420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525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420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492</v>
      </c>
      <c r="J371" t="s">
        <v>493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420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485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420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496</v>
      </c>
      <c r="J373" t="s">
        <v>497</v>
      </c>
      <c r="K373" t="s">
        <v>145</v>
      </c>
      <c r="L373">
        <v>1670</v>
      </c>
      <c r="M373" t="s">
        <v>491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420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528</v>
      </c>
      <c r="J374">
        <v>2321</v>
      </c>
      <c r="K374" t="s">
        <v>145</v>
      </c>
      <c r="L374">
        <v>1671</v>
      </c>
      <c r="M374" t="s">
        <v>484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420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499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420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504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420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517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420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511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420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506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420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514</v>
      </c>
      <c r="J380" t="s">
        <v>515</v>
      </c>
      <c r="K380" t="s">
        <v>145</v>
      </c>
      <c r="L380">
        <v>1673</v>
      </c>
      <c r="M380" t="s">
        <v>516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420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446</v>
      </c>
      <c r="J381" t="s">
        <v>441</v>
      </c>
      <c r="K381" t="s">
        <v>442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420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428</v>
      </c>
      <c r="J382" t="s">
        <v>425</v>
      </c>
      <c r="K382" t="s">
        <v>426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420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437</v>
      </c>
      <c r="J383" t="s">
        <v>438</v>
      </c>
      <c r="K383" t="s">
        <v>439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420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432</v>
      </c>
      <c r="J384" t="s">
        <v>433</v>
      </c>
      <c r="K384" t="s">
        <v>434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420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460</v>
      </c>
      <c r="J385" t="s">
        <v>461</v>
      </c>
      <c r="K385" t="s">
        <v>462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420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440</v>
      </c>
      <c r="J386" t="s">
        <v>441</v>
      </c>
      <c r="K386" t="s">
        <v>442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420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440</v>
      </c>
      <c r="J387" t="s">
        <v>441</v>
      </c>
      <c r="K387" t="s">
        <v>442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420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446</v>
      </c>
      <c r="J388" t="s">
        <v>441</v>
      </c>
      <c r="K388" t="s">
        <v>442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420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474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420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428</v>
      </c>
      <c r="J390" t="s">
        <v>425</v>
      </c>
      <c r="K390" t="s">
        <v>426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420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424</v>
      </c>
      <c r="J391" t="s">
        <v>425</v>
      </c>
      <c r="K391" t="s">
        <v>426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420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424</v>
      </c>
      <c r="J392" t="s">
        <v>425</v>
      </c>
      <c r="K392" t="s">
        <v>426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420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427</v>
      </c>
      <c r="J393" t="s">
        <v>425</v>
      </c>
      <c r="K393" t="s">
        <v>426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420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443</v>
      </c>
      <c r="J394" t="s">
        <v>444</v>
      </c>
      <c r="K394" t="s">
        <v>445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420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436</v>
      </c>
      <c r="J395" t="s">
        <v>433</v>
      </c>
      <c r="K395" t="s">
        <v>434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420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448</v>
      </c>
      <c r="J396" t="s">
        <v>438</v>
      </c>
      <c r="K396" t="s">
        <v>439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420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449</v>
      </c>
      <c r="J397" t="s">
        <v>450</v>
      </c>
      <c r="K397" t="s">
        <v>451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420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454</v>
      </c>
      <c r="J398" t="s">
        <v>422</v>
      </c>
      <c r="K398" t="s">
        <v>423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420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467</v>
      </c>
      <c r="J399" t="s">
        <v>441</v>
      </c>
      <c r="K399" t="s">
        <v>442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420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440</v>
      </c>
      <c r="J400" t="s">
        <v>441</v>
      </c>
      <c r="K400" t="s">
        <v>442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420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446</v>
      </c>
      <c r="J401" t="s">
        <v>441</v>
      </c>
      <c r="K401" t="s">
        <v>442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420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463</v>
      </c>
      <c r="J402" t="s">
        <v>458</v>
      </c>
      <c r="K402" t="s">
        <v>459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420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476</v>
      </c>
      <c r="J403" t="s">
        <v>458</v>
      </c>
      <c r="K403" t="s">
        <v>459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420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432</v>
      </c>
      <c r="J404" t="s">
        <v>433</v>
      </c>
      <c r="K404" t="s">
        <v>434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420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448</v>
      </c>
      <c r="J405" t="s">
        <v>438</v>
      </c>
      <c r="K405" t="s">
        <v>439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420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464</v>
      </c>
      <c r="J406" t="s">
        <v>465</v>
      </c>
      <c r="K406" t="s">
        <v>466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420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449</v>
      </c>
      <c r="J407" t="s">
        <v>450</v>
      </c>
      <c r="K407" t="s">
        <v>451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420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453</v>
      </c>
      <c r="J408" t="s">
        <v>450</v>
      </c>
      <c r="K408" t="s">
        <v>451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420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477</v>
      </c>
      <c r="J409" t="s">
        <v>461</v>
      </c>
      <c r="K409" t="s">
        <v>462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420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460</v>
      </c>
      <c r="J410" t="s">
        <v>461</v>
      </c>
      <c r="K410" t="s">
        <v>462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420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428</v>
      </c>
      <c r="J411" t="s">
        <v>425</v>
      </c>
      <c r="K411" t="s">
        <v>426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420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463</v>
      </c>
      <c r="J412" t="s">
        <v>458</v>
      </c>
      <c r="K412" t="s">
        <v>459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420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457</v>
      </c>
      <c r="J413" t="s">
        <v>458</v>
      </c>
      <c r="K413" t="s">
        <v>459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420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436</v>
      </c>
      <c r="J414" t="s">
        <v>433</v>
      </c>
      <c r="K414" t="s">
        <v>434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420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447</v>
      </c>
      <c r="J415" t="s">
        <v>438</v>
      </c>
      <c r="K415" t="s">
        <v>439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420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449</v>
      </c>
      <c r="J416" t="s">
        <v>450</v>
      </c>
      <c r="K416" t="s">
        <v>451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420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449</v>
      </c>
      <c r="J417" t="s">
        <v>450</v>
      </c>
      <c r="K417" t="s">
        <v>451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420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467</v>
      </c>
      <c r="J418" t="s">
        <v>441</v>
      </c>
      <c r="K418" t="s">
        <v>442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420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446</v>
      </c>
      <c r="J419" t="s">
        <v>441</v>
      </c>
      <c r="K419" t="s">
        <v>442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420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475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420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436</v>
      </c>
      <c r="J421" t="s">
        <v>433</v>
      </c>
      <c r="K421" t="s">
        <v>434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420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432</v>
      </c>
      <c r="J422" t="s">
        <v>433</v>
      </c>
      <c r="K422" t="s">
        <v>434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420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435</v>
      </c>
      <c r="J423" t="s">
        <v>433</v>
      </c>
      <c r="K423" t="s">
        <v>434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420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452</v>
      </c>
      <c r="J424" t="s">
        <v>438</v>
      </c>
      <c r="K424" t="s">
        <v>439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420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447</v>
      </c>
      <c r="J425" t="s">
        <v>438</v>
      </c>
      <c r="K425" t="s">
        <v>439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420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453</v>
      </c>
      <c r="J426" t="s">
        <v>450</v>
      </c>
      <c r="K426" t="s">
        <v>451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420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453</v>
      </c>
      <c r="J427" t="s">
        <v>450</v>
      </c>
      <c r="K427" t="s">
        <v>451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420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454</v>
      </c>
      <c r="J428" t="s">
        <v>422</v>
      </c>
      <c r="K428" t="s">
        <v>423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420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421</v>
      </c>
      <c r="J429" t="s">
        <v>422</v>
      </c>
      <c r="K429" t="s">
        <v>423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420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421</v>
      </c>
      <c r="J430" t="s">
        <v>422</v>
      </c>
      <c r="K430" t="s">
        <v>423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420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440</v>
      </c>
      <c r="J431" t="s">
        <v>441</v>
      </c>
      <c r="K431" t="s">
        <v>442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420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469</v>
      </c>
      <c r="J432" t="s">
        <v>430</v>
      </c>
      <c r="K432" t="s">
        <v>431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420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456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420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463</v>
      </c>
      <c r="J434" t="s">
        <v>458</v>
      </c>
      <c r="K434" t="s">
        <v>459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420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435</v>
      </c>
      <c r="J435" t="s">
        <v>433</v>
      </c>
      <c r="K435" t="s">
        <v>434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420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437</v>
      </c>
      <c r="J436" t="s">
        <v>438</v>
      </c>
      <c r="K436" t="s">
        <v>439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420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452</v>
      </c>
      <c r="J437" t="s">
        <v>438</v>
      </c>
      <c r="K437" t="s">
        <v>439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420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421</v>
      </c>
      <c r="J438" t="s">
        <v>422</v>
      </c>
      <c r="K438" t="s">
        <v>423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420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469</v>
      </c>
      <c r="J439" t="s">
        <v>430</v>
      </c>
      <c r="K439" t="s">
        <v>431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420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470</v>
      </c>
      <c r="J440" t="s">
        <v>430</v>
      </c>
      <c r="K440" t="s">
        <v>431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420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429</v>
      </c>
      <c r="J441" t="s">
        <v>430</v>
      </c>
      <c r="K441" t="s">
        <v>431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420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440</v>
      </c>
      <c r="J442" t="s">
        <v>441</v>
      </c>
      <c r="K442" t="s">
        <v>442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420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457</v>
      </c>
      <c r="J443" t="s">
        <v>458</v>
      </c>
      <c r="K443" t="s">
        <v>459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420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427</v>
      </c>
      <c r="J444" t="s">
        <v>425</v>
      </c>
      <c r="K444" t="s">
        <v>426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420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424</v>
      </c>
      <c r="J445" t="s">
        <v>425</v>
      </c>
      <c r="K445" t="s">
        <v>426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420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471</v>
      </c>
      <c r="J446" t="s">
        <v>472</v>
      </c>
      <c r="K446" t="s">
        <v>473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420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505</v>
      </c>
      <c r="J447">
        <v>3421</v>
      </c>
      <c r="K447" t="s">
        <v>145</v>
      </c>
      <c r="L447">
        <v>1670</v>
      </c>
      <c r="M447" t="s">
        <v>491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420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505</v>
      </c>
      <c r="J448">
        <v>3421</v>
      </c>
      <c r="K448" t="s">
        <v>145</v>
      </c>
      <c r="L448">
        <v>1670</v>
      </c>
      <c r="M448" t="s">
        <v>491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420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506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420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507</v>
      </c>
      <c r="J450" t="s">
        <v>508</v>
      </c>
      <c r="K450" t="s">
        <v>145</v>
      </c>
      <c r="L450">
        <v>1674</v>
      </c>
      <c r="M450" t="s">
        <v>509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420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499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420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521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420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517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420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501</v>
      </c>
      <c r="J454" t="s">
        <v>502</v>
      </c>
      <c r="K454" t="s">
        <v>145</v>
      </c>
      <c r="L454">
        <v>1670</v>
      </c>
      <c r="M454" t="s">
        <v>491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420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511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420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479</v>
      </c>
      <c r="J456" t="s">
        <v>480</v>
      </c>
      <c r="K456" t="s">
        <v>145</v>
      </c>
      <c r="L456">
        <v>1675</v>
      </c>
      <c r="M456" t="s">
        <v>481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420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510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420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487</v>
      </c>
      <c r="J458" t="s">
        <v>488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420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498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420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499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420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482</v>
      </c>
      <c r="J461" t="s">
        <v>483</v>
      </c>
      <c r="K461" t="s">
        <v>145</v>
      </c>
      <c r="L461">
        <v>1671</v>
      </c>
      <c r="M461" t="s">
        <v>484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420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506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420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494</v>
      </c>
      <c r="J463">
        <v>2121</v>
      </c>
      <c r="K463" t="s">
        <v>145</v>
      </c>
      <c r="L463">
        <v>1670</v>
      </c>
      <c r="M463" t="s">
        <v>491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420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494</v>
      </c>
      <c r="J464">
        <v>2121</v>
      </c>
      <c r="K464" t="s">
        <v>145</v>
      </c>
      <c r="L464">
        <v>1670</v>
      </c>
      <c r="M464" t="s">
        <v>491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420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504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420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518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420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513</v>
      </c>
      <c r="J467">
        <v>3321</v>
      </c>
      <c r="K467" t="s">
        <v>145</v>
      </c>
      <c r="L467">
        <v>1670</v>
      </c>
      <c r="M467" t="s">
        <v>491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420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510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420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519</v>
      </c>
      <c r="J469" t="s">
        <v>520</v>
      </c>
      <c r="K469" t="s">
        <v>145</v>
      </c>
      <c r="L469">
        <v>1671</v>
      </c>
      <c r="M469" t="s">
        <v>484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420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500</v>
      </c>
      <c r="J470">
        <v>2421</v>
      </c>
      <c r="K470" t="s">
        <v>145</v>
      </c>
      <c r="L470">
        <v>1671</v>
      </c>
      <c r="M470" t="s">
        <v>484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420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485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420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522</v>
      </c>
      <c r="J472" t="s">
        <v>523</v>
      </c>
      <c r="K472" t="s">
        <v>145</v>
      </c>
      <c r="L472">
        <v>1672</v>
      </c>
      <c r="M472" t="s">
        <v>524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420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513</v>
      </c>
      <c r="J473">
        <v>3321</v>
      </c>
      <c r="K473" t="s">
        <v>145</v>
      </c>
      <c r="L473">
        <v>1670</v>
      </c>
      <c r="M473" t="s">
        <v>491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420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517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420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501</v>
      </c>
      <c r="J475" t="s">
        <v>502</v>
      </c>
      <c r="K475" t="s">
        <v>145</v>
      </c>
      <c r="L475">
        <v>1670</v>
      </c>
      <c r="M475" t="s">
        <v>491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420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528</v>
      </c>
      <c r="J476">
        <v>2321</v>
      </c>
      <c r="K476" t="s">
        <v>145</v>
      </c>
      <c r="L476">
        <v>1671</v>
      </c>
      <c r="M476" t="s">
        <v>484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420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506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420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495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420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504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420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500</v>
      </c>
      <c r="J480">
        <v>2421</v>
      </c>
      <c r="K480" t="s">
        <v>145</v>
      </c>
      <c r="L480">
        <v>1671</v>
      </c>
      <c r="M480" t="s">
        <v>484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420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518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420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489</v>
      </c>
      <c r="J482" t="s">
        <v>490</v>
      </c>
      <c r="K482" t="s">
        <v>145</v>
      </c>
      <c r="L482">
        <v>1670</v>
      </c>
      <c r="M482" t="s">
        <v>491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420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489</v>
      </c>
      <c r="J483" t="s">
        <v>490</v>
      </c>
      <c r="K483" t="s">
        <v>145</v>
      </c>
      <c r="L483">
        <v>1670</v>
      </c>
      <c r="M483" t="s">
        <v>491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420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531</v>
      </c>
      <c r="J484" t="s">
        <v>532</v>
      </c>
      <c r="K484" t="s">
        <v>145</v>
      </c>
      <c r="L484">
        <v>1672</v>
      </c>
      <c r="M484" t="s">
        <v>524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420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525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420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514</v>
      </c>
      <c r="J486" t="s">
        <v>515</v>
      </c>
      <c r="K486" t="s">
        <v>145</v>
      </c>
      <c r="L486">
        <v>1673</v>
      </c>
      <c r="M486" t="s">
        <v>516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420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528</v>
      </c>
      <c r="J487">
        <v>2321</v>
      </c>
      <c r="K487" t="s">
        <v>145</v>
      </c>
      <c r="L487">
        <v>1671</v>
      </c>
      <c r="M487" t="s">
        <v>484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420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496</v>
      </c>
      <c r="J488" t="s">
        <v>497</v>
      </c>
      <c r="K488" t="s">
        <v>145</v>
      </c>
      <c r="L488">
        <v>1670</v>
      </c>
      <c r="M488" t="s">
        <v>491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420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478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420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479</v>
      </c>
      <c r="J490" t="s">
        <v>480</v>
      </c>
      <c r="K490" t="s">
        <v>145</v>
      </c>
      <c r="L490">
        <v>1675</v>
      </c>
      <c r="M490" t="s">
        <v>481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420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486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420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503</v>
      </c>
      <c r="J492">
        <v>2221</v>
      </c>
      <c r="K492" t="s">
        <v>145</v>
      </c>
      <c r="L492">
        <v>1670</v>
      </c>
      <c r="M492" t="s">
        <v>491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420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533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420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526</v>
      </c>
      <c r="J494" t="s">
        <v>527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420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525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420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492</v>
      </c>
      <c r="J496" t="s">
        <v>493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420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519</v>
      </c>
      <c r="J497" t="s">
        <v>520</v>
      </c>
      <c r="K497" t="s">
        <v>145</v>
      </c>
      <c r="L497">
        <v>1671</v>
      </c>
      <c r="M497" t="s">
        <v>484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420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496</v>
      </c>
      <c r="J498" t="s">
        <v>497</v>
      </c>
      <c r="K498" t="s">
        <v>145</v>
      </c>
      <c r="L498">
        <v>1670</v>
      </c>
      <c r="M498" t="s">
        <v>491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420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503</v>
      </c>
      <c r="J499">
        <v>2221</v>
      </c>
      <c r="K499" t="s">
        <v>145</v>
      </c>
      <c r="L499">
        <v>1670</v>
      </c>
      <c r="M499" t="s">
        <v>491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420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478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420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529</v>
      </c>
      <c r="J501" t="s">
        <v>530</v>
      </c>
      <c r="K501" t="s">
        <v>145</v>
      </c>
      <c r="L501">
        <v>1675</v>
      </c>
      <c r="M501" t="s">
        <v>481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420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512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420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482</v>
      </c>
      <c r="J503" t="s">
        <v>483</v>
      </c>
      <c r="K503" t="s">
        <v>145</v>
      </c>
      <c r="L503">
        <v>1671</v>
      </c>
      <c r="M503" t="s">
        <v>484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420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498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420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485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420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440</v>
      </c>
      <c r="J506" t="s">
        <v>441</v>
      </c>
      <c r="K506" t="s">
        <v>442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420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447</v>
      </c>
      <c r="J507" t="s">
        <v>438</v>
      </c>
      <c r="K507" t="s">
        <v>439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420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449</v>
      </c>
      <c r="J508" t="s">
        <v>450</v>
      </c>
      <c r="K508" t="s">
        <v>451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420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463</v>
      </c>
      <c r="J509" t="s">
        <v>458</v>
      </c>
      <c r="K509" t="s">
        <v>459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420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470</v>
      </c>
      <c r="J510" t="s">
        <v>430</v>
      </c>
      <c r="K510" t="s">
        <v>431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420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471</v>
      </c>
      <c r="J511" t="s">
        <v>472</v>
      </c>
      <c r="K511" t="s">
        <v>473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420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435</v>
      </c>
      <c r="J512" t="s">
        <v>433</v>
      </c>
      <c r="K512" t="s">
        <v>434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420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427</v>
      </c>
      <c r="J513" t="s">
        <v>425</v>
      </c>
      <c r="K513" t="s">
        <v>426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420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475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420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440</v>
      </c>
      <c r="J515" t="s">
        <v>441</v>
      </c>
      <c r="K515" t="s">
        <v>442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420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446</v>
      </c>
      <c r="J516" t="s">
        <v>441</v>
      </c>
      <c r="K516" t="s">
        <v>442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420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432</v>
      </c>
      <c r="J517" t="s">
        <v>433</v>
      </c>
      <c r="K517" t="s">
        <v>434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420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454</v>
      </c>
      <c r="J518" t="s">
        <v>422</v>
      </c>
      <c r="K518" t="s">
        <v>423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420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421</v>
      </c>
      <c r="J519" t="s">
        <v>422</v>
      </c>
      <c r="K519" t="s">
        <v>423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420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449</v>
      </c>
      <c r="J520" t="s">
        <v>450</v>
      </c>
      <c r="K520" t="s">
        <v>451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420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453</v>
      </c>
      <c r="J521" t="s">
        <v>450</v>
      </c>
      <c r="K521" t="s">
        <v>451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420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449</v>
      </c>
      <c r="J522" t="s">
        <v>450</v>
      </c>
      <c r="K522" t="s">
        <v>451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420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453</v>
      </c>
      <c r="J523" t="s">
        <v>450</v>
      </c>
      <c r="K523" t="s">
        <v>451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420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454</v>
      </c>
      <c r="J524" t="s">
        <v>422</v>
      </c>
      <c r="K524" t="s">
        <v>423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420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460</v>
      </c>
      <c r="J525" t="s">
        <v>461</v>
      </c>
      <c r="K525" t="s">
        <v>462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420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424</v>
      </c>
      <c r="J526" t="s">
        <v>425</v>
      </c>
      <c r="K526" t="s">
        <v>426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420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463</v>
      </c>
      <c r="J527" t="s">
        <v>458</v>
      </c>
      <c r="K527" t="s">
        <v>459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420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457</v>
      </c>
      <c r="J528" t="s">
        <v>458</v>
      </c>
      <c r="K528" t="s">
        <v>459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420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453</v>
      </c>
      <c r="J529" t="s">
        <v>450</v>
      </c>
      <c r="K529" t="s">
        <v>451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420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424</v>
      </c>
      <c r="J530" t="s">
        <v>425</v>
      </c>
      <c r="K530" t="s">
        <v>426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420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448</v>
      </c>
      <c r="J531" t="s">
        <v>438</v>
      </c>
      <c r="K531" t="s">
        <v>439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420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432</v>
      </c>
      <c r="J532" t="s">
        <v>433</v>
      </c>
      <c r="K532" t="s">
        <v>434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420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437</v>
      </c>
      <c r="J533" t="s">
        <v>438</v>
      </c>
      <c r="K533" t="s">
        <v>439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420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443</v>
      </c>
      <c r="J534" t="s">
        <v>444</v>
      </c>
      <c r="K534" t="s">
        <v>445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420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436</v>
      </c>
      <c r="J535" t="s">
        <v>433</v>
      </c>
      <c r="K535" t="s">
        <v>434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420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460</v>
      </c>
      <c r="J536" t="s">
        <v>461</v>
      </c>
      <c r="K536" t="s">
        <v>462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420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428</v>
      </c>
      <c r="J537" t="s">
        <v>425</v>
      </c>
      <c r="K537" t="s">
        <v>426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420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428</v>
      </c>
      <c r="J538" t="s">
        <v>425</v>
      </c>
      <c r="K538" t="s">
        <v>426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420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440</v>
      </c>
      <c r="J539" t="s">
        <v>441</v>
      </c>
      <c r="K539" t="s">
        <v>442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420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446</v>
      </c>
      <c r="J540" t="s">
        <v>441</v>
      </c>
      <c r="K540" t="s">
        <v>442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420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452</v>
      </c>
      <c r="J541" t="s">
        <v>438</v>
      </c>
      <c r="K541" t="s">
        <v>439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420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432</v>
      </c>
      <c r="J542" t="s">
        <v>433</v>
      </c>
      <c r="K542" t="s">
        <v>434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420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435</v>
      </c>
      <c r="J543" t="s">
        <v>433</v>
      </c>
      <c r="K543" t="s">
        <v>434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420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437</v>
      </c>
      <c r="J544" t="s">
        <v>438</v>
      </c>
      <c r="K544" t="s">
        <v>439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420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448</v>
      </c>
      <c r="J545" t="s">
        <v>438</v>
      </c>
      <c r="K545" t="s">
        <v>439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420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421</v>
      </c>
      <c r="J546" t="s">
        <v>422</v>
      </c>
      <c r="K546" t="s">
        <v>423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420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449</v>
      </c>
      <c r="J547" t="s">
        <v>450</v>
      </c>
      <c r="K547" t="s">
        <v>451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420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463</v>
      </c>
      <c r="J548" t="s">
        <v>458</v>
      </c>
      <c r="K548" t="s">
        <v>459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420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476</v>
      </c>
      <c r="J549" t="s">
        <v>458</v>
      </c>
      <c r="K549" t="s">
        <v>459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420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429</v>
      </c>
      <c r="J550" t="s">
        <v>430</v>
      </c>
      <c r="K550" t="s">
        <v>431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420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446</v>
      </c>
      <c r="J551" t="s">
        <v>441</v>
      </c>
      <c r="K551" t="s">
        <v>442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420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446</v>
      </c>
      <c r="J552" t="s">
        <v>441</v>
      </c>
      <c r="K552" t="s">
        <v>442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420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452</v>
      </c>
      <c r="J553" t="s">
        <v>438</v>
      </c>
      <c r="K553" t="s">
        <v>439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420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436</v>
      </c>
      <c r="J554" t="s">
        <v>433</v>
      </c>
      <c r="K554" t="s">
        <v>434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420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477</v>
      </c>
      <c r="J555" t="s">
        <v>461</v>
      </c>
      <c r="K555" t="s">
        <v>462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420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456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420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469</v>
      </c>
      <c r="J557" t="s">
        <v>430</v>
      </c>
      <c r="K557" t="s">
        <v>431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420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469</v>
      </c>
      <c r="J558" t="s">
        <v>430</v>
      </c>
      <c r="K558" t="s">
        <v>431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420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440</v>
      </c>
      <c r="J559" t="s">
        <v>441</v>
      </c>
      <c r="K559" t="s">
        <v>442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420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467</v>
      </c>
      <c r="J560" t="s">
        <v>441</v>
      </c>
      <c r="K560" t="s">
        <v>442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420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440</v>
      </c>
      <c r="J561" t="s">
        <v>441</v>
      </c>
      <c r="K561" t="s">
        <v>442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420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467</v>
      </c>
      <c r="J562" t="s">
        <v>441</v>
      </c>
      <c r="K562" t="s">
        <v>442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420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464</v>
      </c>
      <c r="J563" t="s">
        <v>465</v>
      </c>
      <c r="K563" t="s">
        <v>466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420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436</v>
      </c>
      <c r="J564" t="s">
        <v>433</v>
      </c>
      <c r="K564" t="s">
        <v>434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420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421</v>
      </c>
      <c r="J565" t="s">
        <v>422</v>
      </c>
      <c r="K565" t="s">
        <v>423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420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447</v>
      </c>
      <c r="J566" t="s">
        <v>438</v>
      </c>
      <c r="K566" t="s">
        <v>439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420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424</v>
      </c>
      <c r="J567" t="s">
        <v>425</v>
      </c>
      <c r="K567" t="s">
        <v>426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420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428</v>
      </c>
      <c r="J568" t="s">
        <v>425</v>
      </c>
      <c r="K568" t="s">
        <v>426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420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457</v>
      </c>
      <c r="J569" t="s">
        <v>458</v>
      </c>
      <c r="K569" t="s">
        <v>459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420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474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420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494</v>
      </c>
      <c r="J571">
        <v>2121</v>
      </c>
      <c r="K571" t="s">
        <v>145</v>
      </c>
      <c r="L571">
        <v>1670</v>
      </c>
      <c r="M571" t="s">
        <v>491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420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495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420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496</v>
      </c>
      <c r="J573" t="s">
        <v>497</v>
      </c>
      <c r="K573" t="s">
        <v>145</v>
      </c>
      <c r="L573">
        <v>1670</v>
      </c>
      <c r="M573" t="s">
        <v>491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420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498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420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499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420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482</v>
      </c>
      <c r="J576" t="s">
        <v>483</v>
      </c>
      <c r="K576" t="s">
        <v>145</v>
      </c>
      <c r="L576">
        <v>1671</v>
      </c>
      <c r="M576" t="s">
        <v>484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420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500</v>
      </c>
      <c r="J577">
        <v>2421</v>
      </c>
      <c r="K577" t="s">
        <v>145</v>
      </c>
      <c r="L577">
        <v>1671</v>
      </c>
      <c r="M577" t="s">
        <v>484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420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501</v>
      </c>
      <c r="J578" t="s">
        <v>502</v>
      </c>
      <c r="K578" t="s">
        <v>145</v>
      </c>
      <c r="L578">
        <v>1670</v>
      </c>
      <c r="M578" t="s">
        <v>491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420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503</v>
      </c>
      <c r="J579">
        <v>2221</v>
      </c>
      <c r="K579" t="s">
        <v>145</v>
      </c>
      <c r="L579">
        <v>1670</v>
      </c>
      <c r="M579" t="s">
        <v>491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420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504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420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506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420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512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420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503</v>
      </c>
      <c r="J583">
        <v>2221</v>
      </c>
      <c r="K583" t="s">
        <v>145</v>
      </c>
      <c r="L583">
        <v>1670</v>
      </c>
      <c r="M583" t="s">
        <v>491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420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507</v>
      </c>
      <c r="J584" t="s">
        <v>508</v>
      </c>
      <c r="K584" t="s">
        <v>145</v>
      </c>
      <c r="L584">
        <v>1674</v>
      </c>
      <c r="M584" t="s">
        <v>509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420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506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420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519</v>
      </c>
      <c r="J586" t="s">
        <v>520</v>
      </c>
      <c r="K586" t="s">
        <v>145</v>
      </c>
      <c r="L586">
        <v>1671</v>
      </c>
      <c r="M586" t="s">
        <v>484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420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499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420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518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420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518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420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489</v>
      </c>
      <c r="J590" t="s">
        <v>490</v>
      </c>
      <c r="K590" t="s">
        <v>145</v>
      </c>
      <c r="L590">
        <v>1670</v>
      </c>
      <c r="M590" t="s">
        <v>491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420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513</v>
      </c>
      <c r="J591">
        <v>3321</v>
      </c>
      <c r="K591" t="s">
        <v>145</v>
      </c>
      <c r="L591">
        <v>1670</v>
      </c>
      <c r="M591" t="s">
        <v>491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420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505</v>
      </c>
      <c r="J592">
        <v>3421</v>
      </c>
      <c r="K592" t="s">
        <v>145</v>
      </c>
      <c r="L592">
        <v>1670</v>
      </c>
      <c r="M592" t="s">
        <v>491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420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529</v>
      </c>
      <c r="J593" t="s">
        <v>530</v>
      </c>
      <c r="K593" t="s">
        <v>145</v>
      </c>
      <c r="L593">
        <v>1675</v>
      </c>
      <c r="M593" t="s">
        <v>481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420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492</v>
      </c>
      <c r="J594" t="s">
        <v>493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420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525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420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487</v>
      </c>
      <c r="J596" t="s">
        <v>488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420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506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420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528</v>
      </c>
      <c r="J598">
        <v>2321</v>
      </c>
      <c r="K598" t="s">
        <v>145</v>
      </c>
      <c r="L598">
        <v>1671</v>
      </c>
      <c r="M598" t="s">
        <v>484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420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482</v>
      </c>
      <c r="J599" t="s">
        <v>483</v>
      </c>
      <c r="K599" t="s">
        <v>145</v>
      </c>
      <c r="L599">
        <v>1671</v>
      </c>
      <c r="M599" t="s">
        <v>484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420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504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420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479</v>
      </c>
      <c r="J601" t="s">
        <v>480</v>
      </c>
      <c r="K601" t="s">
        <v>145</v>
      </c>
      <c r="L601">
        <v>1675</v>
      </c>
      <c r="M601" t="s">
        <v>481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420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528</v>
      </c>
      <c r="J602">
        <v>2321</v>
      </c>
      <c r="K602" t="s">
        <v>145</v>
      </c>
      <c r="L602">
        <v>1671</v>
      </c>
      <c r="M602" t="s">
        <v>484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420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500</v>
      </c>
      <c r="J603">
        <v>2421</v>
      </c>
      <c r="K603" t="s">
        <v>145</v>
      </c>
      <c r="L603">
        <v>1671</v>
      </c>
      <c r="M603" t="s">
        <v>484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420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485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420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533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420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511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420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521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420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510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420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526</v>
      </c>
      <c r="J609" t="s">
        <v>527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420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519</v>
      </c>
      <c r="J610" t="s">
        <v>520</v>
      </c>
      <c r="K610" t="s">
        <v>145</v>
      </c>
      <c r="L610">
        <v>1671</v>
      </c>
      <c r="M610" t="s">
        <v>484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420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517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420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505</v>
      </c>
      <c r="J612">
        <v>3421</v>
      </c>
      <c r="K612" t="s">
        <v>145</v>
      </c>
      <c r="L612">
        <v>1670</v>
      </c>
      <c r="M612" t="s">
        <v>491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420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496</v>
      </c>
      <c r="J613" t="s">
        <v>497</v>
      </c>
      <c r="K613" t="s">
        <v>145</v>
      </c>
      <c r="L613">
        <v>1670</v>
      </c>
      <c r="M613" t="s">
        <v>491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420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494</v>
      </c>
      <c r="J614">
        <v>2121</v>
      </c>
      <c r="K614" t="s">
        <v>145</v>
      </c>
      <c r="L614">
        <v>1670</v>
      </c>
      <c r="M614" t="s">
        <v>491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420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485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420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489</v>
      </c>
      <c r="J616" t="s">
        <v>490</v>
      </c>
      <c r="K616" t="s">
        <v>145</v>
      </c>
      <c r="L616">
        <v>1670</v>
      </c>
      <c r="M616" t="s">
        <v>491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420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513</v>
      </c>
      <c r="J617">
        <v>3321</v>
      </c>
      <c r="K617" t="s">
        <v>145</v>
      </c>
      <c r="L617">
        <v>1670</v>
      </c>
      <c r="M617" t="s">
        <v>491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420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501</v>
      </c>
      <c r="J618" t="s">
        <v>502</v>
      </c>
      <c r="K618" t="s">
        <v>145</v>
      </c>
      <c r="L618">
        <v>1670</v>
      </c>
      <c r="M618" t="s">
        <v>491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420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479</v>
      </c>
      <c r="J619" t="s">
        <v>480</v>
      </c>
      <c r="K619" t="s">
        <v>145</v>
      </c>
      <c r="L619">
        <v>1675</v>
      </c>
      <c r="M619" t="s">
        <v>481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420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531</v>
      </c>
      <c r="J620" t="s">
        <v>532</v>
      </c>
      <c r="K620" t="s">
        <v>145</v>
      </c>
      <c r="L620">
        <v>1672</v>
      </c>
      <c r="M620" t="s">
        <v>524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420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510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420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486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420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517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420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478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420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478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420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522</v>
      </c>
      <c r="J626" t="s">
        <v>523</v>
      </c>
      <c r="K626" t="s">
        <v>145</v>
      </c>
      <c r="L626">
        <v>1672</v>
      </c>
      <c r="M626" t="s">
        <v>524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420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514</v>
      </c>
      <c r="J627" t="s">
        <v>515</v>
      </c>
      <c r="K627" t="s">
        <v>145</v>
      </c>
      <c r="L627">
        <v>1673</v>
      </c>
      <c r="M627" t="s">
        <v>516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420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525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420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432</v>
      </c>
      <c r="J629" t="s">
        <v>433</v>
      </c>
      <c r="K629" t="s">
        <v>434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420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435</v>
      </c>
      <c r="J630" t="s">
        <v>433</v>
      </c>
      <c r="K630" t="s">
        <v>434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420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432</v>
      </c>
      <c r="J631" t="s">
        <v>433</v>
      </c>
      <c r="K631" t="s">
        <v>434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420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436</v>
      </c>
      <c r="J632" t="s">
        <v>433</v>
      </c>
      <c r="K632" t="s">
        <v>434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420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437</v>
      </c>
      <c r="J633" t="s">
        <v>438</v>
      </c>
      <c r="K633" t="s">
        <v>439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420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443</v>
      </c>
      <c r="J634" t="s">
        <v>444</v>
      </c>
      <c r="K634" t="s">
        <v>445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420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427</v>
      </c>
      <c r="J635" t="s">
        <v>425</v>
      </c>
      <c r="K635" t="s">
        <v>426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420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463</v>
      </c>
      <c r="J636" t="s">
        <v>458</v>
      </c>
      <c r="K636" t="s">
        <v>459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420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456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420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452</v>
      </c>
      <c r="J638" t="s">
        <v>438</v>
      </c>
      <c r="K638" t="s">
        <v>439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420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452</v>
      </c>
      <c r="J639" t="s">
        <v>438</v>
      </c>
      <c r="K639" t="s">
        <v>439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420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437</v>
      </c>
      <c r="J640" t="s">
        <v>438</v>
      </c>
      <c r="K640" t="s">
        <v>439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420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421</v>
      </c>
      <c r="J641" t="s">
        <v>422</v>
      </c>
      <c r="K641" t="s">
        <v>423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420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453</v>
      </c>
      <c r="J642" t="s">
        <v>450</v>
      </c>
      <c r="K642" t="s">
        <v>451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420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457</v>
      </c>
      <c r="J643" t="s">
        <v>458</v>
      </c>
      <c r="K643" t="s">
        <v>459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420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449</v>
      </c>
      <c r="J644" t="s">
        <v>450</v>
      </c>
      <c r="K644" t="s">
        <v>451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420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469</v>
      </c>
      <c r="J645" t="s">
        <v>430</v>
      </c>
      <c r="K645" t="s">
        <v>431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420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440</v>
      </c>
      <c r="J646" t="s">
        <v>441</v>
      </c>
      <c r="K646" t="s">
        <v>442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420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440</v>
      </c>
      <c r="J647" t="s">
        <v>441</v>
      </c>
      <c r="K647" t="s">
        <v>442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420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436</v>
      </c>
      <c r="J648" t="s">
        <v>433</v>
      </c>
      <c r="K648" t="s">
        <v>434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420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424</v>
      </c>
      <c r="J649" t="s">
        <v>425</v>
      </c>
      <c r="K649" t="s">
        <v>426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420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453</v>
      </c>
      <c r="J650" t="s">
        <v>450</v>
      </c>
      <c r="K650" t="s">
        <v>451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420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429</v>
      </c>
      <c r="J651" t="s">
        <v>430</v>
      </c>
      <c r="K651" t="s">
        <v>431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420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454</v>
      </c>
      <c r="J652" t="s">
        <v>422</v>
      </c>
      <c r="K652" t="s">
        <v>423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420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454</v>
      </c>
      <c r="J653" t="s">
        <v>422</v>
      </c>
      <c r="K653" t="s">
        <v>423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420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446</v>
      </c>
      <c r="J654" t="s">
        <v>441</v>
      </c>
      <c r="K654" t="s">
        <v>442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420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446</v>
      </c>
      <c r="J655" t="s">
        <v>441</v>
      </c>
      <c r="K655" t="s">
        <v>442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420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474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420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432</v>
      </c>
      <c r="J657" t="s">
        <v>433</v>
      </c>
      <c r="K657" t="s">
        <v>434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420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435</v>
      </c>
      <c r="J658" t="s">
        <v>433</v>
      </c>
      <c r="K658" t="s">
        <v>434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420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464</v>
      </c>
      <c r="J659" t="s">
        <v>465</v>
      </c>
      <c r="K659" t="s">
        <v>466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420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449</v>
      </c>
      <c r="J660" t="s">
        <v>450</v>
      </c>
      <c r="K660" t="s">
        <v>451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420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428</v>
      </c>
      <c r="J661" t="s">
        <v>425</v>
      </c>
      <c r="K661" t="s">
        <v>426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420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440</v>
      </c>
      <c r="J662" t="s">
        <v>441</v>
      </c>
      <c r="K662" t="s">
        <v>442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420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440</v>
      </c>
      <c r="J663" t="s">
        <v>441</v>
      </c>
      <c r="K663" t="s">
        <v>442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420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446</v>
      </c>
      <c r="J664" t="s">
        <v>441</v>
      </c>
      <c r="K664" t="s">
        <v>442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420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475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420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436</v>
      </c>
      <c r="J666" t="s">
        <v>433</v>
      </c>
      <c r="K666" t="s">
        <v>434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420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448</v>
      </c>
      <c r="J667" t="s">
        <v>438</v>
      </c>
      <c r="K667" t="s">
        <v>439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420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421</v>
      </c>
      <c r="J668" t="s">
        <v>422</v>
      </c>
      <c r="K668" t="s">
        <v>423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420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460</v>
      </c>
      <c r="J669" t="s">
        <v>461</v>
      </c>
      <c r="K669" t="s">
        <v>462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420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449</v>
      </c>
      <c r="J670" t="s">
        <v>450</v>
      </c>
      <c r="K670" t="s">
        <v>451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420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428</v>
      </c>
      <c r="J671" t="s">
        <v>425</v>
      </c>
      <c r="K671" t="s">
        <v>426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420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428</v>
      </c>
      <c r="J672" t="s">
        <v>425</v>
      </c>
      <c r="K672" t="s">
        <v>426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420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440</v>
      </c>
      <c r="J673" t="s">
        <v>441</v>
      </c>
      <c r="K673" t="s">
        <v>442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420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467</v>
      </c>
      <c r="J674" t="s">
        <v>441</v>
      </c>
      <c r="K674" t="s">
        <v>442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420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446</v>
      </c>
      <c r="J675" t="s">
        <v>441</v>
      </c>
      <c r="K675" t="s">
        <v>442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420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471</v>
      </c>
      <c r="J676" t="s">
        <v>472</v>
      </c>
      <c r="K676" t="s">
        <v>473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420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447</v>
      </c>
      <c r="J677" t="s">
        <v>438</v>
      </c>
      <c r="K677" t="s">
        <v>439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420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449</v>
      </c>
      <c r="J678" t="s">
        <v>450</v>
      </c>
      <c r="K678" t="s">
        <v>451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420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460</v>
      </c>
      <c r="J679" t="s">
        <v>461</v>
      </c>
      <c r="K679" t="s">
        <v>462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420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457</v>
      </c>
      <c r="J680" t="s">
        <v>458</v>
      </c>
      <c r="K680" t="s">
        <v>459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420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427</v>
      </c>
      <c r="J681" t="s">
        <v>425</v>
      </c>
      <c r="K681" t="s">
        <v>426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420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424</v>
      </c>
      <c r="J682" t="s">
        <v>425</v>
      </c>
      <c r="K682" t="s">
        <v>426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420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463</v>
      </c>
      <c r="J683" t="s">
        <v>458</v>
      </c>
      <c r="K683" t="s">
        <v>459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420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470</v>
      </c>
      <c r="J684" t="s">
        <v>430</v>
      </c>
      <c r="K684" t="s">
        <v>431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420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467</v>
      </c>
      <c r="J685" t="s">
        <v>441</v>
      </c>
      <c r="K685" t="s">
        <v>442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420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448</v>
      </c>
      <c r="J686" t="s">
        <v>438</v>
      </c>
      <c r="K686" t="s">
        <v>439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420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447</v>
      </c>
      <c r="J687" t="s">
        <v>438</v>
      </c>
      <c r="K687" t="s">
        <v>439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420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453</v>
      </c>
      <c r="J688" t="s">
        <v>450</v>
      </c>
      <c r="K688" t="s">
        <v>451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420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421</v>
      </c>
      <c r="J689" t="s">
        <v>422</v>
      </c>
      <c r="K689" t="s">
        <v>423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420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477</v>
      </c>
      <c r="J690" t="s">
        <v>461</v>
      </c>
      <c r="K690" t="s">
        <v>462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420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424</v>
      </c>
      <c r="J691" t="s">
        <v>425</v>
      </c>
      <c r="K691" t="s">
        <v>426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420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463</v>
      </c>
      <c r="J692" t="s">
        <v>458</v>
      </c>
      <c r="K692" t="s">
        <v>459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420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476</v>
      </c>
      <c r="J693" t="s">
        <v>458</v>
      </c>
      <c r="K693" t="s">
        <v>459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420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469</v>
      </c>
      <c r="J694" t="s">
        <v>430</v>
      </c>
      <c r="K694" t="s">
        <v>431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420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492</v>
      </c>
      <c r="J695" t="s">
        <v>493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420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496</v>
      </c>
      <c r="J696" t="s">
        <v>497</v>
      </c>
      <c r="K696" t="s">
        <v>145</v>
      </c>
      <c r="L696">
        <v>1670</v>
      </c>
      <c r="M696" t="s">
        <v>491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420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519</v>
      </c>
      <c r="J697" t="s">
        <v>520</v>
      </c>
      <c r="K697" t="s">
        <v>145</v>
      </c>
      <c r="L697">
        <v>1671</v>
      </c>
      <c r="M697" t="s">
        <v>484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420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521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420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485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420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510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420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487</v>
      </c>
      <c r="J701" t="s">
        <v>488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420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528</v>
      </c>
      <c r="J702">
        <v>2321</v>
      </c>
      <c r="K702" t="s">
        <v>145</v>
      </c>
      <c r="L702">
        <v>1671</v>
      </c>
      <c r="M702" t="s">
        <v>484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420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528</v>
      </c>
      <c r="J703">
        <v>2321</v>
      </c>
      <c r="K703" t="s">
        <v>145</v>
      </c>
      <c r="L703">
        <v>1671</v>
      </c>
      <c r="M703" t="s">
        <v>484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420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489</v>
      </c>
      <c r="J704" t="s">
        <v>490</v>
      </c>
      <c r="K704" t="s">
        <v>145</v>
      </c>
      <c r="L704">
        <v>1670</v>
      </c>
      <c r="M704" t="s">
        <v>491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420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489</v>
      </c>
      <c r="J705" t="s">
        <v>490</v>
      </c>
      <c r="K705" t="s">
        <v>145</v>
      </c>
      <c r="L705">
        <v>1670</v>
      </c>
      <c r="M705" t="s">
        <v>491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420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517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420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507</v>
      </c>
      <c r="J707" t="s">
        <v>508</v>
      </c>
      <c r="K707" t="s">
        <v>145</v>
      </c>
      <c r="L707">
        <v>1674</v>
      </c>
      <c r="M707" t="s">
        <v>509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420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494</v>
      </c>
      <c r="J708">
        <v>2121</v>
      </c>
      <c r="K708" t="s">
        <v>145</v>
      </c>
      <c r="L708">
        <v>1670</v>
      </c>
      <c r="M708" t="s">
        <v>491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420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495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420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504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420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482</v>
      </c>
      <c r="J711" t="s">
        <v>483</v>
      </c>
      <c r="K711" t="s">
        <v>145</v>
      </c>
      <c r="L711">
        <v>1671</v>
      </c>
      <c r="M711" t="s">
        <v>484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420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529</v>
      </c>
      <c r="J712" t="s">
        <v>530</v>
      </c>
      <c r="K712" t="s">
        <v>145</v>
      </c>
      <c r="L712">
        <v>1675</v>
      </c>
      <c r="M712" t="s">
        <v>481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420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531</v>
      </c>
      <c r="J713" t="s">
        <v>532</v>
      </c>
      <c r="K713" t="s">
        <v>145</v>
      </c>
      <c r="L713">
        <v>1672</v>
      </c>
      <c r="M713" t="s">
        <v>524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420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533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420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501</v>
      </c>
      <c r="J715" t="s">
        <v>502</v>
      </c>
      <c r="K715" t="s">
        <v>145</v>
      </c>
      <c r="L715">
        <v>1670</v>
      </c>
      <c r="M715" t="s">
        <v>491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420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525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420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525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420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514</v>
      </c>
      <c r="J718" t="s">
        <v>515</v>
      </c>
      <c r="K718" t="s">
        <v>145</v>
      </c>
      <c r="L718">
        <v>1673</v>
      </c>
      <c r="M718" t="s">
        <v>516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420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503</v>
      </c>
      <c r="J719">
        <v>2221</v>
      </c>
      <c r="K719" t="s">
        <v>145</v>
      </c>
      <c r="L719">
        <v>1670</v>
      </c>
      <c r="M719" t="s">
        <v>491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420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479</v>
      </c>
      <c r="J720" t="s">
        <v>480</v>
      </c>
      <c r="K720" t="s">
        <v>145</v>
      </c>
      <c r="L720">
        <v>1675</v>
      </c>
      <c r="M720" t="s">
        <v>481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420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500</v>
      </c>
      <c r="J721">
        <v>2421</v>
      </c>
      <c r="K721" t="s">
        <v>145</v>
      </c>
      <c r="L721">
        <v>1671</v>
      </c>
      <c r="M721" t="s">
        <v>484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420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506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420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526</v>
      </c>
      <c r="J723" t="s">
        <v>527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420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506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420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504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420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499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420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482</v>
      </c>
      <c r="J727" t="s">
        <v>483</v>
      </c>
      <c r="K727" t="s">
        <v>145</v>
      </c>
      <c r="L727">
        <v>1671</v>
      </c>
      <c r="M727" t="s">
        <v>484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420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501</v>
      </c>
      <c r="J728" t="s">
        <v>502</v>
      </c>
      <c r="K728" t="s">
        <v>145</v>
      </c>
      <c r="L728">
        <v>1670</v>
      </c>
      <c r="M728" t="s">
        <v>491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420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505</v>
      </c>
      <c r="J729">
        <v>3421</v>
      </c>
      <c r="K729" t="s">
        <v>145</v>
      </c>
      <c r="L729">
        <v>1670</v>
      </c>
      <c r="M729" t="s">
        <v>491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420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510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420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486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420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512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420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496</v>
      </c>
      <c r="J733" t="s">
        <v>497</v>
      </c>
      <c r="K733" t="s">
        <v>145</v>
      </c>
      <c r="L733">
        <v>1670</v>
      </c>
      <c r="M733" t="s">
        <v>491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420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522</v>
      </c>
      <c r="J734" t="s">
        <v>523</v>
      </c>
      <c r="K734" t="s">
        <v>145</v>
      </c>
      <c r="L734">
        <v>1672</v>
      </c>
      <c r="M734" t="s">
        <v>524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420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513</v>
      </c>
      <c r="J735">
        <v>3321</v>
      </c>
      <c r="K735" t="s">
        <v>145</v>
      </c>
      <c r="L735">
        <v>1670</v>
      </c>
      <c r="M735" t="s">
        <v>491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420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513</v>
      </c>
      <c r="J736">
        <v>3321</v>
      </c>
      <c r="K736" t="s">
        <v>145</v>
      </c>
      <c r="L736">
        <v>1670</v>
      </c>
      <c r="M736" t="s">
        <v>491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420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505</v>
      </c>
      <c r="J737">
        <v>3421</v>
      </c>
      <c r="K737" t="s">
        <v>145</v>
      </c>
      <c r="L737">
        <v>1670</v>
      </c>
      <c r="M737" t="s">
        <v>491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420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506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420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494</v>
      </c>
      <c r="J739">
        <v>2121</v>
      </c>
      <c r="K739" t="s">
        <v>145</v>
      </c>
      <c r="L739">
        <v>1670</v>
      </c>
      <c r="M739" t="s">
        <v>491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420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503</v>
      </c>
      <c r="J740">
        <v>2221</v>
      </c>
      <c r="K740" t="s">
        <v>145</v>
      </c>
      <c r="L740">
        <v>1670</v>
      </c>
      <c r="M740" t="s">
        <v>491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420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478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420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519</v>
      </c>
      <c r="J742" t="s">
        <v>520</v>
      </c>
      <c r="K742" t="s">
        <v>145</v>
      </c>
      <c r="L742">
        <v>1671</v>
      </c>
      <c r="M742" t="s">
        <v>484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420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499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420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500</v>
      </c>
      <c r="J744">
        <v>2421</v>
      </c>
      <c r="K744" t="s">
        <v>145</v>
      </c>
      <c r="L744">
        <v>1671</v>
      </c>
      <c r="M744" t="s">
        <v>484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420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485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420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533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420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517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420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511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420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435</v>
      </c>
      <c r="J749" t="s">
        <v>433</v>
      </c>
      <c r="K749" t="s">
        <v>434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420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424</v>
      </c>
      <c r="J750" t="s">
        <v>425</v>
      </c>
      <c r="K750" t="s">
        <v>426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420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428</v>
      </c>
      <c r="J751" t="s">
        <v>425</v>
      </c>
      <c r="K751" t="s">
        <v>426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420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452</v>
      </c>
      <c r="J752" t="s">
        <v>438</v>
      </c>
      <c r="K752" t="s">
        <v>439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420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464</v>
      </c>
      <c r="J753" t="s">
        <v>465</v>
      </c>
      <c r="K753" t="s">
        <v>466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420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429</v>
      </c>
      <c r="J754" t="s">
        <v>430</v>
      </c>
      <c r="K754" t="s">
        <v>431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420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440</v>
      </c>
      <c r="J755" t="s">
        <v>441</v>
      </c>
      <c r="K755" t="s">
        <v>442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420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467</v>
      </c>
      <c r="J756" t="s">
        <v>441</v>
      </c>
      <c r="K756" t="s">
        <v>442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420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432</v>
      </c>
      <c r="J757" t="s">
        <v>433</v>
      </c>
      <c r="K757" t="s">
        <v>434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420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476</v>
      </c>
      <c r="J758" t="s">
        <v>458</v>
      </c>
      <c r="K758" t="s">
        <v>459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420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457</v>
      </c>
      <c r="J759" t="s">
        <v>458</v>
      </c>
      <c r="K759" t="s">
        <v>459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420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427</v>
      </c>
      <c r="J760" t="s">
        <v>425</v>
      </c>
      <c r="K760" t="s">
        <v>426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420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424</v>
      </c>
      <c r="J761" t="s">
        <v>425</v>
      </c>
      <c r="K761" t="s">
        <v>426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420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421</v>
      </c>
      <c r="J762" t="s">
        <v>422</v>
      </c>
      <c r="K762" t="s">
        <v>423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420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477</v>
      </c>
      <c r="J763" t="s">
        <v>461</v>
      </c>
      <c r="K763" t="s">
        <v>462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420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460</v>
      </c>
      <c r="J764" t="s">
        <v>461</v>
      </c>
      <c r="K764" t="s">
        <v>462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420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460</v>
      </c>
      <c r="J765" t="s">
        <v>461</v>
      </c>
      <c r="K765" t="s">
        <v>462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420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424</v>
      </c>
      <c r="J766" t="s">
        <v>425</v>
      </c>
      <c r="K766" t="s">
        <v>426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420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428</v>
      </c>
      <c r="J767" t="s">
        <v>425</v>
      </c>
      <c r="K767" t="s">
        <v>426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420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470</v>
      </c>
      <c r="J768" t="s">
        <v>430</v>
      </c>
      <c r="K768" t="s">
        <v>431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420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467</v>
      </c>
      <c r="J769" t="s">
        <v>441</v>
      </c>
      <c r="K769" t="s">
        <v>442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420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440</v>
      </c>
      <c r="J770" t="s">
        <v>441</v>
      </c>
      <c r="K770" t="s">
        <v>442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420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436</v>
      </c>
      <c r="J771" t="s">
        <v>433</v>
      </c>
      <c r="K771" t="s">
        <v>434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420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428</v>
      </c>
      <c r="J772" t="s">
        <v>425</v>
      </c>
      <c r="K772" t="s">
        <v>426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420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437</v>
      </c>
      <c r="J773" t="s">
        <v>438</v>
      </c>
      <c r="K773" t="s">
        <v>439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420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475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420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468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420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446</v>
      </c>
      <c r="J776" t="s">
        <v>441</v>
      </c>
      <c r="K776" t="s">
        <v>442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420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440</v>
      </c>
      <c r="J777" t="s">
        <v>441</v>
      </c>
      <c r="K777" t="s">
        <v>442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420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427</v>
      </c>
      <c r="J778" t="s">
        <v>425</v>
      </c>
      <c r="K778" t="s">
        <v>426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420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449</v>
      </c>
      <c r="J779" t="s">
        <v>450</v>
      </c>
      <c r="K779" t="s">
        <v>451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420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443</v>
      </c>
      <c r="J780" t="s">
        <v>444</v>
      </c>
      <c r="K780" t="s">
        <v>445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420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453</v>
      </c>
      <c r="J781" t="s">
        <v>450</v>
      </c>
      <c r="K781" t="s">
        <v>451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420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448</v>
      </c>
      <c r="J782" t="s">
        <v>438</v>
      </c>
      <c r="K782" t="s">
        <v>439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420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474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420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469</v>
      </c>
      <c r="J784" t="s">
        <v>430</v>
      </c>
      <c r="K784" t="s">
        <v>431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420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446</v>
      </c>
      <c r="J785" t="s">
        <v>441</v>
      </c>
      <c r="K785" t="s">
        <v>442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420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447</v>
      </c>
      <c r="J786" t="s">
        <v>438</v>
      </c>
      <c r="K786" t="s">
        <v>439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420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436</v>
      </c>
      <c r="J787" t="s">
        <v>433</v>
      </c>
      <c r="K787" t="s">
        <v>434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420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436</v>
      </c>
      <c r="J788" t="s">
        <v>433</v>
      </c>
      <c r="K788" t="s">
        <v>434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420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435</v>
      </c>
      <c r="J789" t="s">
        <v>433</v>
      </c>
      <c r="K789" t="s">
        <v>434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420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463</v>
      </c>
      <c r="J790" t="s">
        <v>458</v>
      </c>
      <c r="K790" t="s">
        <v>459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420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454</v>
      </c>
      <c r="J791" t="s">
        <v>422</v>
      </c>
      <c r="K791" t="s">
        <v>423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420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449</v>
      </c>
      <c r="J792" t="s">
        <v>450</v>
      </c>
      <c r="K792" t="s">
        <v>451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420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440</v>
      </c>
      <c r="J793" t="s">
        <v>441</v>
      </c>
      <c r="K793" t="s">
        <v>442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420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432</v>
      </c>
      <c r="J794" t="s">
        <v>433</v>
      </c>
      <c r="K794" t="s">
        <v>434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420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463</v>
      </c>
      <c r="J795" t="s">
        <v>458</v>
      </c>
      <c r="K795" t="s">
        <v>459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420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449</v>
      </c>
      <c r="J796" t="s">
        <v>450</v>
      </c>
      <c r="K796" t="s">
        <v>451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420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453</v>
      </c>
      <c r="J797" t="s">
        <v>450</v>
      </c>
      <c r="K797" t="s">
        <v>451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420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448</v>
      </c>
      <c r="J798" t="s">
        <v>438</v>
      </c>
      <c r="K798" t="s">
        <v>439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420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437</v>
      </c>
      <c r="J799" t="s">
        <v>438</v>
      </c>
      <c r="K799" t="s">
        <v>439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420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447</v>
      </c>
      <c r="J800" t="s">
        <v>438</v>
      </c>
      <c r="K800" t="s">
        <v>439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420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469</v>
      </c>
      <c r="J801" t="s">
        <v>430</v>
      </c>
      <c r="K801" t="s">
        <v>431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420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440</v>
      </c>
      <c r="J802" t="s">
        <v>441</v>
      </c>
      <c r="K802" t="s">
        <v>442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420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446</v>
      </c>
      <c r="J803" t="s">
        <v>441</v>
      </c>
      <c r="K803" t="s">
        <v>442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420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432</v>
      </c>
      <c r="J804" t="s">
        <v>433</v>
      </c>
      <c r="K804" t="s">
        <v>434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420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421</v>
      </c>
      <c r="J805" t="s">
        <v>422</v>
      </c>
      <c r="K805" t="s">
        <v>423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420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421</v>
      </c>
      <c r="J806" t="s">
        <v>422</v>
      </c>
      <c r="K806" t="s">
        <v>423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420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454</v>
      </c>
      <c r="J807" t="s">
        <v>422</v>
      </c>
      <c r="K807" t="s">
        <v>423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420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449</v>
      </c>
      <c r="J808" t="s">
        <v>450</v>
      </c>
      <c r="K808" t="s">
        <v>451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420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471</v>
      </c>
      <c r="J809" t="s">
        <v>472</v>
      </c>
      <c r="K809" t="s">
        <v>473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420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456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420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463</v>
      </c>
      <c r="J811" t="s">
        <v>458</v>
      </c>
      <c r="K811" t="s">
        <v>459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420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457</v>
      </c>
      <c r="J812" t="s">
        <v>458</v>
      </c>
      <c r="K812" t="s">
        <v>459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420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453</v>
      </c>
      <c r="J813" t="s">
        <v>450</v>
      </c>
      <c r="K813" t="s">
        <v>451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420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452</v>
      </c>
      <c r="J814" t="s">
        <v>438</v>
      </c>
      <c r="K814" t="s">
        <v>439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420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455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420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446</v>
      </c>
      <c r="J816" t="s">
        <v>441</v>
      </c>
      <c r="K816" t="s">
        <v>442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420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494</v>
      </c>
      <c r="J817">
        <v>2121</v>
      </c>
      <c r="K817" t="s">
        <v>145</v>
      </c>
      <c r="L817">
        <v>1670</v>
      </c>
      <c r="M817" t="s">
        <v>491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420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522</v>
      </c>
      <c r="J818" t="s">
        <v>523</v>
      </c>
      <c r="K818" t="s">
        <v>145</v>
      </c>
      <c r="L818">
        <v>1672</v>
      </c>
      <c r="M818" t="s">
        <v>524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420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513</v>
      </c>
      <c r="J819">
        <v>3321</v>
      </c>
      <c r="K819" t="s">
        <v>145</v>
      </c>
      <c r="L819">
        <v>1670</v>
      </c>
      <c r="M819" t="s">
        <v>491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420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500</v>
      </c>
      <c r="J820">
        <v>2421</v>
      </c>
      <c r="K820" t="s">
        <v>145</v>
      </c>
      <c r="L820">
        <v>1671</v>
      </c>
      <c r="M820" t="s">
        <v>484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420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525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420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495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420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505</v>
      </c>
      <c r="J823">
        <v>3421</v>
      </c>
      <c r="K823" t="s">
        <v>145</v>
      </c>
      <c r="L823">
        <v>1670</v>
      </c>
      <c r="M823" t="s">
        <v>491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420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528</v>
      </c>
      <c r="J824">
        <v>2321</v>
      </c>
      <c r="K824" t="s">
        <v>145</v>
      </c>
      <c r="L824">
        <v>1671</v>
      </c>
      <c r="M824" t="s">
        <v>484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420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482</v>
      </c>
      <c r="J825" t="s">
        <v>483</v>
      </c>
      <c r="K825" t="s">
        <v>145</v>
      </c>
      <c r="L825">
        <v>1671</v>
      </c>
      <c r="M825" t="s">
        <v>484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420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479</v>
      </c>
      <c r="J826" t="s">
        <v>480</v>
      </c>
      <c r="K826" t="s">
        <v>145</v>
      </c>
      <c r="L826">
        <v>1675</v>
      </c>
      <c r="M826" t="s">
        <v>481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420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514</v>
      </c>
      <c r="J827" t="s">
        <v>515</v>
      </c>
      <c r="K827" t="s">
        <v>145</v>
      </c>
      <c r="L827">
        <v>1673</v>
      </c>
      <c r="M827" t="s">
        <v>516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420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503</v>
      </c>
      <c r="J828">
        <v>2221</v>
      </c>
      <c r="K828" t="s">
        <v>145</v>
      </c>
      <c r="L828">
        <v>1670</v>
      </c>
      <c r="M828" t="s">
        <v>491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420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506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420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506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420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531</v>
      </c>
      <c r="J831" t="s">
        <v>532</v>
      </c>
      <c r="K831" t="s">
        <v>145</v>
      </c>
      <c r="L831">
        <v>1672</v>
      </c>
      <c r="M831" t="s">
        <v>524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420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528</v>
      </c>
      <c r="J832">
        <v>2321</v>
      </c>
      <c r="K832" t="s">
        <v>145</v>
      </c>
      <c r="L832">
        <v>1671</v>
      </c>
      <c r="M832" t="s">
        <v>484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420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500</v>
      </c>
      <c r="J833">
        <v>2421</v>
      </c>
      <c r="K833" t="s">
        <v>145</v>
      </c>
      <c r="L833">
        <v>1671</v>
      </c>
      <c r="M833" t="s">
        <v>484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420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512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420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478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420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521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420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513</v>
      </c>
      <c r="J837">
        <v>3321</v>
      </c>
      <c r="K837" t="s">
        <v>145</v>
      </c>
      <c r="L837">
        <v>1670</v>
      </c>
      <c r="M837" t="s">
        <v>491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420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486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420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492</v>
      </c>
      <c r="J839" t="s">
        <v>493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420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506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420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507</v>
      </c>
      <c r="J841" t="s">
        <v>508</v>
      </c>
      <c r="K841" t="s">
        <v>145</v>
      </c>
      <c r="L841">
        <v>1674</v>
      </c>
      <c r="M841" t="s">
        <v>509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420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503</v>
      </c>
      <c r="J842">
        <v>2221</v>
      </c>
      <c r="K842" t="s">
        <v>145</v>
      </c>
      <c r="L842">
        <v>1670</v>
      </c>
      <c r="M842" t="s">
        <v>491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420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504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420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533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420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499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420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482</v>
      </c>
      <c r="J846" t="s">
        <v>483</v>
      </c>
      <c r="K846" t="s">
        <v>145</v>
      </c>
      <c r="L846">
        <v>1671</v>
      </c>
      <c r="M846" t="s">
        <v>484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420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485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420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510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420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496</v>
      </c>
      <c r="J849" t="s">
        <v>497</v>
      </c>
      <c r="K849" t="s">
        <v>145</v>
      </c>
      <c r="L849">
        <v>1670</v>
      </c>
      <c r="M849" t="s">
        <v>491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420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533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420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505</v>
      </c>
      <c r="J851">
        <v>3421</v>
      </c>
      <c r="K851" t="s">
        <v>145</v>
      </c>
      <c r="L851">
        <v>1670</v>
      </c>
      <c r="M851" t="s">
        <v>491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420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519</v>
      </c>
      <c r="J852" t="s">
        <v>520</v>
      </c>
      <c r="K852" t="s">
        <v>145</v>
      </c>
      <c r="L852">
        <v>1671</v>
      </c>
      <c r="M852" t="s">
        <v>484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420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489</v>
      </c>
      <c r="J853" t="s">
        <v>490</v>
      </c>
      <c r="K853" t="s">
        <v>145</v>
      </c>
      <c r="L853">
        <v>1670</v>
      </c>
      <c r="M853" t="s">
        <v>491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420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529</v>
      </c>
      <c r="J854" t="s">
        <v>530</v>
      </c>
      <c r="K854" t="s">
        <v>145</v>
      </c>
      <c r="L854">
        <v>1675</v>
      </c>
      <c r="M854" t="s">
        <v>481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420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487</v>
      </c>
      <c r="J855" t="s">
        <v>488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420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499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420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526</v>
      </c>
      <c r="J857" t="s">
        <v>527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420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525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420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496</v>
      </c>
      <c r="J859" t="s">
        <v>497</v>
      </c>
      <c r="K859" t="s">
        <v>145</v>
      </c>
      <c r="L859">
        <v>1670</v>
      </c>
      <c r="M859" t="s">
        <v>491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420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494</v>
      </c>
      <c r="J860">
        <v>2121</v>
      </c>
      <c r="K860" t="s">
        <v>145</v>
      </c>
      <c r="L860">
        <v>1670</v>
      </c>
      <c r="M860" t="s">
        <v>491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420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517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420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517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420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501</v>
      </c>
      <c r="J863" t="s">
        <v>502</v>
      </c>
      <c r="K863" t="s">
        <v>145</v>
      </c>
      <c r="L863">
        <v>1670</v>
      </c>
      <c r="M863" t="s">
        <v>491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420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501</v>
      </c>
      <c r="J864" t="s">
        <v>502</v>
      </c>
      <c r="K864" t="s">
        <v>145</v>
      </c>
      <c r="L864">
        <v>1670</v>
      </c>
      <c r="M864" t="s">
        <v>491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420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511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420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504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420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519</v>
      </c>
      <c r="J867" t="s">
        <v>520</v>
      </c>
      <c r="K867" t="s">
        <v>145</v>
      </c>
      <c r="L867">
        <v>1671</v>
      </c>
      <c r="M867" t="s">
        <v>484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420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489</v>
      </c>
      <c r="J868" t="s">
        <v>490</v>
      </c>
      <c r="K868" t="s">
        <v>145</v>
      </c>
      <c r="L868">
        <v>1670</v>
      </c>
      <c r="M868" t="s">
        <v>491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420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485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420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510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420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429</v>
      </c>
      <c r="J871" t="s">
        <v>430</v>
      </c>
      <c r="K871" t="s">
        <v>431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420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453</v>
      </c>
      <c r="J872" t="s">
        <v>450</v>
      </c>
      <c r="K872" t="s">
        <v>451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420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453</v>
      </c>
      <c r="J873" t="s">
        <v>450</v>
      </c>
      <c r="K873" t="s">
        <v>451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420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424</v>
      </c>
      <c r="J874" t="s">
        <v>425</v>
      </c>
      <c r="K874" t="s">
        <v>426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420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428</v>
      </c>
      <c r="J875" t="s">
        <v>425</v>
      </c>
      <c r="K875" t="s">
        <v>426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420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463</v>
      </c>
      <c r="J876" t="s">
        <v>458</v>
      </c>
      <c r="K876" t="s">
        <v>459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420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460</v>
      </c>
      <c r="J877" t="s">
        <v>461</v>
      </c>
      <c r="K877" t="s">
        <v>462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420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446</v>
      </c>
      <c r="J878" t="s">
        <v>441</v>
      </c>
      <c r="K878" t="s">
        <v>442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420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440</v>
      </c>
      <c r="J879" t="s">
        <v>441</v>
      </c>
      <c r="K879" t="s">
        <v>442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420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469</v>
      </c>
      <c r="J880" t="s">
        <v>430</v>
      </c>
      <c r="K880" t="s">
        <v>431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420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428</v>
      </c>
      <c r="J881" t="s">
        <v>425</v>
      </c>
      <c r="K881" t="s">
        <v>426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420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432</v>
      </c>
      <c r="J882" t="s">
        <v>433</v>
      </c>
      <c r="K882" t="s">
        <v>434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420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435</v>
      </c>
      <c r="J883" t="s">
        <v>433</v>
      </c>
      <c r="K883" t="s">
        <v>434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420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455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420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440</v>
      </c>
      <c r="J885" t="s">
        <v>441</v>
      </c>
      <c r="K885" t="s">
        <v>442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420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469</v>
      </c>
      <c r="J886" t="s">
        <v>430</v>
      </c>
      <c r="K886" t="s">
        <v>431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420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446</v>
      </c>
      <c r="J887" t="s">
        <v>441</v>
      </c>
      <c r="K887" t="s">
        <v>442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420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421</v>
      </c>
      <c r="J888" t="s">
        <v>422</v>
      </c>
      <c r="K888" t="s">
        <v>423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420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454</v>
      </c>
      <c r="J889" t="s">
        <v>422</v>
      </c>
      <c r="K889" t="s">
        <v>423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420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464</v>
      </c>
      <c r="J890" t="s">
        <v>465</v>
      </c>
      <c r="K890" t="s">
        <v>466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420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436</v>
      </c>
      <c r="J891" t="s">
        <v>433</v>
      </c>
      <c r="K891" t="s">
        <v>434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420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440</v>
      </c>
      <c r="J892" t="s">
        <v>441</v>
      </c>
      <c r="K892" t="s">
        <v>442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420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467</v>
      </c>
      <c r="J893" t="s">
        <v>441</v>
      </c>
      <c r="K893" t="s">
        <v>442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420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446</v>
      </c>
      <c r="J894" t="s">
        <v>441</v>
      </c>
      <c r="K894" t="s">
        <v>442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420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427</v>
      </c>
      <c r="J895" t="s">
        <v>425</v>
      </c>
      <c r="K895" t="s">
        <v>426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420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457</v>
      </c>
      <c r="J896" t="s">
        <v>458</v>
      </c>
      <c r="K896" t="s">
        <v>459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420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457</v>
      </c>
      <c r="J897" t="s">
        <v>458</v>
      </c>
      <c r="K897" t="s">
        <v>459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420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454</v>
      </c>
      <c r="J898" t="s">
        <v>422</v>
      </c>
      <c r="K898" t="s">
        <v>423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420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432</v>
      </c>
      <c r="J899" t="s">
        <v>433</v>
      </c>
      <c r="K899" t="s">
        <v>434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420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456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420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463</v>
      </c>
      <c r="J901" t="s">
        <v>458</v>
      </c>
      <c r="K901" t="s">
        <v>459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420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437</v>
      </c>
      <c r="J902" t="s">
        <v>438</v>
      </c>
      <c r="K902" t="s">
        <v>439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420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447</v>
      </c>
      <c r="J903" t="s">
        <v>438</v>
      </c>
      <c r="K903" t="s">
        <v>439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420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475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420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440</v>
      </c>
      <c r="J905" t="s">
        <v>441</v>
      </c>
      <c r="K905" t="s">
        <v>442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420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446</v>
      </c>
      <c r="J906" t="s">
        <v>441</v>
      </c>
      <c r="K906" t="s">
        <v>442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420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443</v>
      </c>
      <c r="J907" t="s">
        <v>444</v>
      </c>
      <c r="K907" t="s">
        <v>445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420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449</v>
      </c>
      <c r="J908" t="s">
        <v>450</v>
      </c>
      <c r="K908" t="s">
        <v>451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420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453</v>
      </c>
      <c r="J909" t="s">
        <v>450</v>
      </c>
      <c r="K909" t="s">
        <v>451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420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449</v>
      </c>
      <c r="J910" t="s">
        <v>450</v>
      </c>
      <c r="K910" t="s">
        <v>451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420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424</v>
      </c>
      <c r="J911" t="s">
        <v>425</v>
      </c>
      <c r="K911" t="s">
        <v>426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420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428</v>
      </c>
      <c r="J912" t="s">
        <v>425</v>
      </c>
      <c r="K912" t="s">
        <v>426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420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460</v>
      </c>
      <c r="J913" t="s">
        <v>461</v>
      </c>
      <c r="K913" t="s">
        <v>462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420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436</v>
      </c>
      <c r="J914" t="s">
        <v>433</v>
      </c>
      <c r="K914" t="s">
        <v>434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420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474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420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440</v>
      </c>
      <c r="J916" t="s">
        <v>441</v>
      </c>
      <c r="K916" t="s">
        <v>442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420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470</v>
      </c>
      <c r="J917" t="s">
        <v>430</v>
      </c>
      <c r="K917" t="s">
        <v>431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420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449</v>
      </c>
      <c r="J918" t="s">
        <v>450</v>
      </c>
      <c r="K918" t="s">
        <v>451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420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449</v>
      </c>
      <c r="J919" t="s">
        <v>450</v>
      </c>
      <c r="K919" t="s">
        <v>451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420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421</v>
      </c>
      <c r="J920" t="s">
        <v>422</v>
      </c>
      <c r="K920" t="s">
        <v>423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420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424</v>
      </c>
      <c r="J921" t="s">
        <v>425</v>
      </c>
      <c r="K921" t="s">
        <v>426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420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427</v>
      </c>
      <c r="J922" t="s">
        <v>425</v>
      </c>
      <c r="K922" t="s">
        <v>426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420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476</v>
      </c>
      <c r="J923" t="s">
        <v>458</v>
      </c>
      <c r="K923" t="s">
        <v>459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420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421</v>
      </c>
      <c r="J924" t="s">
        <v>422</v>
      </c>
      <c r="K924" t="s">
        <v>423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420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448</v>
      </c>
      <c r="J925" t="s">
        <v>438</v>
      </c>
      <c r="K925" t="s">
        <v>439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420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452</v>
      </c>
      <c r="J926" t="s">
        <v>438</v>
      </c>
      <c r="K926" t="s">
        <v>439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420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448</v>
      </c>
      <c r="J927" t="s">
        <v>438</v>
      </c>
      <c r="K927" t="s">
        <v>439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420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435</v>
      </c>
      <c r="J928" t="s">
        <v>433</v>
      </c>
      <c r="K928" t="s">
        <v>434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420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468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420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467</v>
      </c>
      <c r="J930" t="s">
        <v>441</v>
      </c>
      <c r="K930" t="s">
        <v>442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420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463</v>
      </c>
      <c r="J931" t="s">
        <v>458</v>
      </c>
      <c r="K931" t="s">
        <v>459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420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477</v>
      </c>
      <c r="J932" t="s">
        <v>461</v>
      </c>
      <c r="K932" t="s">
        <v>462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420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432</v>
      </c>
      <c r="J933" t="s">
        <v>433</v>
      </c>
      <c r="K933" t="s">
        <v>434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420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447</v>
      </c>
      <c r="J934" t="s">
        <v>438</v>
      </c>
      <c r="K934" t="s">
        <v>439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420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437</v>
      </c>
      <c r="J935" t="s">
        <v>438</v>
      </c>
      <c r="K935" t="s">
        <v>439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420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452</v>
      </c>
      <c r="J936" t="s">
        <v>438</v>
      </c>
      <c r="K936" t="s">
        <v>439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420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471</v>
      </c>
      <c r="J937" t="s">
        <v>472</v>
      </c>
      <c r="K937" t="s">
        <v>473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420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436</v>
      </c>
      <c r="J938" t="s">
        <v>433</v>
      </c>
      <c r="K938" t="s">
        <v>434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420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478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420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479</v>
      </c>
      <c r="J940" t="s">
        <v>480</v>
      </c>
      <c r="K940" t="s">
        <v>145</v>
      </c>
      <c r="L940">
        <v>1675</v>
      </c>
      <c r="M940" t="s">
        <v>481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420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482</v>
      </c>
      <c r="J941" t="s">
        <v>483</v>
      </c>
      <c r="K941" t="s">
        <v>145</v>
      </c>
      <c r="L941">
        <v>1671</v>
      </c>
      <c r="M941" t="s">
        <v>484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420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485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420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486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420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487</v>
      </c>
      <c r="J944" t="s">
        <v>488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420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489</v>
      </c>
      <c r="J945" t="s">
        <v>490</v>
      </c>
      <c r="K945" t="s">
        <v>145</v>
      </c>
      <c r="L945">
        <v>1670</v>
      </c>
      <c r="M945" t="s">
        <v>491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420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501</v>
      </c>
      <c r="J946" t="s">
        <v>502</v>
      </c>
      <c r="K946" t="s">
        <v>145</v>
      </c>
      <c r="L946">
        <v>1670</v>
      </c>
      <c r="M946" t="s">
        <v>491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420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499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420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482</v>
      </c>
      <c r="J948" t="s">
        <v>483</v>
      </c>
      <c r="K948" t="s">
        <v>145</v>
      </c>
      <c r="L948">
        <v>1671</v>
      </c>
      <c r="M948" t="s">
        <v>484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420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485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420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503</v>
      </c>
      <c r="J950">
        <v>2221</v>
      </c>
      <c r="K950" t="s">
        <v>145</v>
      </c>
      <c r="L950">
        <v>1670</v>
      </c>
      <c r="M950" t="s">
        <v>491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420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504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420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511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420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507</v>
      </c>
      <c r="J953" t="s">
        <v>508</v>
      </c>
      <c r="K953" t="s">
        <v>145</v>
      </c>
      <c r="L953">
        <v>1674</v>
      </c>
      <c r="M953" t="s">
        <v>509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420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519</v>
      </c>
      <c r="J954" t="s">
        <v>520</v>
      </c>
      <c r="K954" t="s">
        <v>145</v>
      </c>
      <c r="L954">
        <v>1671</v>
      </c>
      <c r="M954" t="s">
        <v>484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420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519</v>
      </c>
      <c r="J955" t="s">
        <v>520</v>
      </c>
      <c r="K955" t="s">
        <v>145</v>
      </c>
      <c r="L955">
        <v>1671</v>
      </c>
      <c r="M955" t="s">
        <v>484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420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505</v>
      </c>
      <c r="J956">
        <v>3421</v>
      </c>
      <c r="K956" t="s">
        <v>145</v>
      </c>
      <c r="L956">
        <v>1670</v>
      </c>
      <c r="M956" t="s">
        <v>491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420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500</v>
      </c>
      <c r="J957">
        <v>2421</v>
      </c>
      <c r="K957" t="s">
        <v>145</v>
      </c>
      <c r="L957">
        <v>1671</v>
      </c>
      <c r="M957" t="s">
        <v>484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420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500</v>
      </c>
      <c r="J958">
        <v>2421</v>
      </c>
      <c r="K958" t="s">
        <v>145</v>
      </c>
      <c r="L958">
        <v>1671</v>
      </c>
      <c r="M958" t="s">
        <v>484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420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513</v>
      </c>
      <c r="J959">
        <v>3321</v>
      </c>
      <c r="K959" t="s">
        <v>145</v>
      </c>
      <c r="L959">
        <v>1670</v>
      </c>
      <c r="M959" t="s">
        <v>491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420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496</v>
      </c>
      <c r="J960" t="s">
        <v>497</v>
      </c>
      <c r="K960" t="s">
        <v>145</v>
      </c>
      <c r="L960">
        <v>1670</v>
      </c>
      <c r="M960" t="s">
        <v>491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420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504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420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501</v>
      </c>
      <c r="J962" t="s">
        <v>502</v>
      </c>
      <c r="K962" t="s">
        <v>145</v>
      </c>
      <c r="L962">
        <v>1670</v>
      </c>
      <c r="M962" t="s">
        <v>491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420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529</v>
      </c>
      <c r="J963" t="s">
        <v>530</v>
      </c>
      <c r="K963" t="s">
        <v>145</v>
      </c>
      <c r="L963">
        <v>1675</v>
      </c>
      <c r="M963" t="s">
        <v>481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420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533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420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517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420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510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420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525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420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503</v>
      </c>
      <c r="J968">
        <v>2221</v>
      </c>
      <c r="K968" t="s">
        <v>145</v>
      </c>
      <c r="L968">
        <v>1670</v>
      </c>
      <c r="M968" t="s">
        <v>491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420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528</v>
      </c>
      <c r="J969">
        <v>2321</v>
      </c>
      <c r="K969" t="s">
        <v>145</v>
      </c>
      <c r="L969">
        <v>1671</v>
      </c>
      <c r="M969" t="s">
        <v>484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420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505</v>
      </c>
      <c r="J970">
        <v>3421</v>
      </c>
      <c r="K970" t="s">
        <v>145</v>
      </c>
      <c r="L970">
        <v>1670</v>
      </c>
      <c r="M970" t="s">
        <v>491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420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510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420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510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420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513</v>
      </c>
      <c r="J973">
        <v>3321</v>
      </c>
      <c r="K973" t="s">
        <v>145</v>
      </c>
      <c r="L973">
        <v>1670</v>
      </c>
      <c r="M973" t="s">
        <v>491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420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492</v>
      </c>
      <c r="J974" t="s">
        <v>493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420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525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420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512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420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522</v>
      </c>
      <c r="J977" t="s">
        <v>523</v>
      </c>
      <c r="K977" t="s">
        <v>145</v>
      </c>
      <c r="L977">
        <v>1672</v>
      </c>
      <c r="M977" t="s">
        <v>524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420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531</v>
      </c>
      <c r="J978" t="s">
        <v>532</v>
      </c>
      <c r="K978" t="s">
        <v>145</v>
      </c>
      <c r="L978">
        <v>1672</v>
      </c>
      <c r="M978" t="s">
        <v>524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420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496</v>
      </c>
      <c r="J979" t="s">
        <v>497</v>
      </c>
      <c r="K979" t="s">
        <v>145</v>
      </c>
      <c r="L979">
        <v>1670</v>
      </c>
      <c r="M979" t="s">
        <v>491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420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528</v>
      </c>
      <c r="J980">
        <v>2321</v>
      </c>
      <c r="K980" t="s">
        <v>145</v>
      </c>
      <c r="L980">
        <v>1671</v>
      </c>
      <c r="M980" t="s">
        <v>484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420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499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420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526</v>
      </c>
      <c r="J982" t="s">
        <v>527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420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506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420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494</v>
      </c>
      <c r="J984">
        <v>2121</v>
      </c>
      <c r="K984" t="s">
        <v>145</v>
      </c>
      <c r="L984">
        <v>1670</v>
      </c>
      <c r="M984" t="s">
        <v>491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420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521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420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506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420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512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420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495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420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506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420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494</v>
      </c>
      <c r="J990">
        <v>2121</v>
      </c>
      <c r="K990" t="s">
        <v>145</v>
      </c>
      <c r="L990">
        <v>1670</v>
      </c>
      <c r="M990" t="s">
        <v>491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420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489</v>
      </c>
      <c r="J991" t="s">
        <v>490</v>
      </c>
      <c r="K991" t="s">
        <v>145</v>
      </c>
      <c r="L991">
        <v>1670</v>
      </c>
      <c r="M991" t="s">
        <v>491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420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517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420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514</v>
      </c>
      <c r="J993" t="s">
        <v>515</v>
      </c>
      <c r="K993" t="s">
        <v>145</v>
      </c>
      <c r="L993">
        <v>1673</v>
      </c>
      <c r="M993" t="s">
        <v>516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420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421</v>
      </c>
      <c r="J994" t="s">
        <v>422</v>
      </c>
      <c r="K994" t="s">
        <v>423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420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424</v>
      </c>
      <c r="J995" t="s">
        <v>425</v>
      </c>
      <c r="K995" t="s">
        <v>426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420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427</v>
      </c>
      <c r="J996" t="s">
        <v>425</v>
      </c>
      <c r="K996" t="s">
        <v>426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420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428</v>
      </c>
      <c r="J997" t="s">
        <v>425</v>
      </c>
      <c r="K997" t="s">
        <v>426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420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432</v>
      </c>
      <c r="J998" t="s">
        <v>433</v>
      </c>
      <c r="K998" t="s">
        <v>434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420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432</v>
      </c>
      <c r="J999" t="s">
        <v>433</v>
      </c>
      <c r="K999" t="s">
        <v>434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420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435</v>
      </c>
      <c r="J1000" t="s">
        <v>433</v>
      </c>
      <c r="K1000" t="s">
        <v>434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420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446</v>
      </c>
      <c r="J1001" t="s">
        <v>441</v>
      </c>
      <c r="K1001" t="s">
        <v>442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420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456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420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452</v>
      </c>
      <c r="J1003" t="s">
        <v>438</v>
      </c>
      <c r="K1003" t="s">
        <v>439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420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424</v>
      </c>
      <c r="J1004" t="s">
        <v>425</v>
      </c>
      <c r="K1004" t="s">
        <v>426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420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449</v>
      </c>
      <c r="J1005" t="s">
        <v>450</v>
      </c>
      <c r="K1005" t="s">
        <v>451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420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440</v>
      </c>
      <c r="J1006" t="s">
        <v>441</v>
      </c>
      <c r="K1006" t="s">
        <v>442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420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470</v>
      </c>
      <c r="J1007" t="s">
        <v>430</v>
      </c>
      <c r="K1007" t="s">
        <v>431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420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467</v>
      </c>
      <c r="J1008" t="s">
        <v>441</v>
      </c>
      <c r="K1008" t="s">
        <v>442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420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474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420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447</v>
      </c>
      <c r="J1010" t="s">
        <v>438</v>
      </c>
      <c r="K1010" t="s">
        <v>439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420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463</v>
      </c>
      <c r="J1011" t="s">
        <v>458</v>
      </c>
      <c r="K1011" t="s">
        <v>459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420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421</v>
      </c>
      <c r="J1012" t="s">
        <v>422</v>
      </c>
      <c r="K1012" t="s">
        <v>423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420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424</v>
      </c>
      <c r="J1013" t="s">
        <v>425</v>
      </c>
      <c r="K1013" t="s">
        <v>426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420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428</v>
      </c>
      <c r="J1014" t="s">
        <v>425</v>
      </c>
      <c r="K1014" t="s">
        <v>426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420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454</v>
      </c>
      <c r="J1015" t="s">
        <v>422</v>
      </c>
      <c r="K1015" t="s">
        <v>423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420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477</v>
      </c>
      <c r="J1016" t="s">
        <v>461</v>
      </c>
      <c r="K1016" t="s">
        <v>462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420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453</v>
      </c>
      <c r="J1017" t="s">
        <v>450</v>
      </c>
      <c r="K1017" t="s">
        <v>451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420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446</v>
      </c>
      <c r="J1018" t="s">
        <v>441</v>
      </c>
      <c r="K1018" t="s">
        <v>442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420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440</v>
      </c>
      <c r="J1019" t="s">
        <v>441</v>
      </c>
      <c r="K1019" t="s">
        <v>442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420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457</v>
      </c>
      <c r="J1020" t="s">
        <v>458</v>
      </c>
      <c r="K1020" t="s">
        <v>459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420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421</v>
      </c>
      <c r="J1021" t="s">
        <v>422</v>
      </c>
      <c r="K1021" t="s">
        <v>423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420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454</v>
      </c>
      <c r="J1022" t="s">
        <v>422</v>
      </c>
      <c r="K1022" t="s">
        <v>423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420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427</v>
      </c>
      <c r="J1023" t="s">
        <v>425</v>
      </c>
      <c r="K1023" t="s">
        <v>426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420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460</v>
      </c>
      <c r="J1024" t="s">
        <v>461</v>
      </c>
      <c r="K1024" t="s">
        <v>462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420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453</v>
      </c>
      <c r="J1025" t="s">
        <v>450</v>
      </c>
      <c r="K1025" t="s">
        <v>451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420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453</v>
      </c>
      <c r="J1026" t="s">
        <v>450</v>
      </c>
      <c r="K1026" t="s">
        <v>451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420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435</v>
      </c>
      <c r="J1027" t="s">
        <v>433</v>
      </c>
      <c r="K1027" t="s">
        <v>434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420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446</v>
      </c>
      <c r="J1028" t="s">
        <v>441</v>
      </c>
      <c r="K1028" t="s">
        <v>442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420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469</v>
      </c>
      <c r="J1029" t="s">
        <v>430</v>
      </c>
      <c r="K1029" t="s">
        <v>431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420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468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420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447</v>
      </c>
      <c r="J1031" t="s">
        <v>438</v>
      </c>
      <c r="K1031" t="s">
        <v>439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420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463</v>
      </c>
      <c r="J1032" t="s">
        <v>458</v>
      </c>
      <c r="K1032" t="s">
        <v>459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420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460</v>
      </c>
      <c r="J1033" t="s">
        <v>461</v>
      </c>
      <c r="K1033" t="s">
        <v>462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420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449</v>
      </c>
      <c r="J1034" t="s">
        <v>450</v>
      </c>
      <c r="K1034" t="s">
        <v>451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420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449</v>
      </c>
      <c r="J1035" t="s">
        <v>450</v>
      </c>
      <c r="K1035" t="s">
        <v>451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420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467</v>
      </c>
      <c r="J1036" t="s">
        <v>441</v>
      </c>
      <c r="K1036" t="s">
        <v>442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420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437</v>
      </c>
      <c r="J1037" t="s">
        <v>438</v>
      </c>
      <c r="K1037" t="s">
        <v>439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420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448</v>
      </c>
      <c r="J1038" t="s">
        <v>438</v>
      </c>
      <c r="K1038" t="s">
        <v>439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420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463</v>
      </c>
      <c r="J1039" t="s">
        <v>458</v>
      </c>
      <c r="K1039" t="s">
        <v>459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420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457</v>
      </c>
      <c r="J1040" t="s">
        <v>458</v>
      </c>
      <c r="K1040" t="s">
        <v>459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420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428</v>
      </c>
      <c r="J1041" t="s">
        <v>425</v>
      </c>
      <c r="K1041" t="s">
        <v>426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420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449</v>
      </c>
      <c r="J1042" t="s">
        <v>450</v>
      </c>
      <c r="K1042" t="s">
        <v>451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420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432</v>
      </c>
      <c r="J1043" t="s">
        <v>433</v>
      </c>
      <c r="K1043" t="s">
        <v>434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420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446</v>
      </c>
      <c r="J1044" t="s">
        <v>441</v>
      </c>
      <c r="K1044" t="s">
        <v>442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420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429</v>
      </c>
      <c r="J1045" t="s">
        <v>430</v>
      </c>
      <c r="K1045" t="s">
        <v>431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420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470</v>
      </c>
      <c r="J1046" t="s">
        <v>430</v>
      </c>
      <c r="K1046" t="s">
        <v>431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420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437</v>
      </c>
      <c r="J1047" t="s">
        <v>438</v>
      </c>
      <c r="K1047" t="s">
        <v>439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420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448</v>
      </c>
      <c r="J1048" t="s">
        <v>438</v>
      </c>
      <c r="K1048" t="s">
        <v>439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420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452</v>
      </c>
      <c r="J1049" t="s">
        <v>438</v>
      </c>
      <c r="K1049" t="s">
        <v>439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420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464</v>
      </c>
      <c r="J1050" t="s">
        <v>465</v>
      </c>
      <c r="K1050" t="s">
        <v>466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420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471</v>
      </c>
      <c r="J1051" t="s">
        <v>472</v>
      </c>
      <c r="K1051" t="s">
        <v>473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420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443</v>
      </c>
      <c r="J1052" t="s">
        <v>444</v>
      </c>
      <c r="K1052" t="s">
        <v>445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420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476</v>
      </c>
      <c r="J1053" t="s">
        <v>458</v>
      </c>
      <c r="K1053" t="s">
        <v>459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420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436</v>
      </c>
      <c r="J1054" t="s">
        <v>433</v>
      </c>
      <c r="K1054" t="s">
        <v>434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420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440</v>
      </c>
      <c r="J1055" t="s">
        <v>441</v>
      </c>
      <c r="K1055" t="s">
        <v>442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420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455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420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436</v>
      </c>
      <c r="J1057" t="s">
        <v>433</v>
      </c>
      <c r="K1057" t="s">
        <v>434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420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436</v>
      </c>
      <c r="J1058" t="s">
        <v>433</v>
      </c>
      <c r="K1058" t="s">
        <v>434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420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440</v>
      </c>
      <c r="J1059" t="s">
        <v>441</v>
      </c>
      <c r="K1059" t="s">
        <v>442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420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469</v>
      </c>
      <c r="J1060" t="s">
        <v>430</v>
      </c>
      <c r="K1060" t="s">
        <v>431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420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440</v>
      </c>
      <c r="J1061" t="s">
        <v>441</v>
      </c>
      <c r="K1061" t="s">
        <v>442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420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475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420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507</v>
      </c>
      <c r="J1063" t="s">
        <v>508</v>
      </c>
      <c r="K1063" t="s">
        <v>145</v>
      </c>
      <c r="L1063">
        <v>1674</v>
      </c>
      <c r="M1063" t="s">
        <v>509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420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510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420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496</v>
      </c>
      <c r="J1065" t="s">
        <v>497</v>
      </c>
      <c r="K1065" t="s">
        <v>145</v>
      </c>
      <c r="L1065">
        <v>1670</v>
      </c>
      <c r="M1065" t="s">
        <v>491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420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503</v>
      </c>
      <c r="J1066">
        <v>2221</v>
      </c>
      <c r="K1066" t="s">
        <v>145</v>
      </c>
      <c r="L1066">
        <v>1670</v>
      </c>
      <c r="M1066" t="s">
        <v>491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420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504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420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499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420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489</v>
      </c>
      <c r="J1069" t="s">
        <v>490</v>
      </c>
      <c r="K1069" t="s">
        <v>145</v>
      </c>
      <c r="L1069">
        <v>1670</v>
      </c>
      <c r="M1069" t="s">
        <v>491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420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517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420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512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420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506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420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522</v>
      </c>
      <c r="J1073" t="s">
        <v>523</v>
      </c>
      <c r="K1073" t="s">
        <v>145</v>
      </c>
      <c r="L1073">
        <v>1672</v>
      </c>
      <c r="M1073" t="s">
        <v>524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420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503</v>
      </c>
      <c r="J1074">
        <v>2221</v>
      </c>
      <c r="K1074" t="s">
        <v>145</v>
      </c>
      <c r="L1074">
        <v>1670</v>
      </c>
      <c r="M1074" t="s">
        <v>491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420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485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420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526</v>
      </c>
      <c r="J1076" t="s">
        <v>527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420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525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420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521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420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504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420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499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420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505</v>
      </c>
      <c r="J1081">
        <v>3421</v>
      </c>
      <c r="K1081" t="s">
        <v>145</v>
      </c>
      <c r="L1081">
        <v>1670</v>
      </c>
      <c r="M1081" t="s">
        <v>491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420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482</v>
      </c>
      <c r="J1082" t="s">
        <v>483</v>
      </c>
      <c r="K1082" t="s">
        <v>145</v>
      </c>
      <c r="L1082">
        <v>1671</v>
      </c>
      <c r="M1082" t="s">
        <v>484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420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525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420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494</v>
      </c>
      <c r="J1084">
        <v>2121</v>
      </c>
      <c r="K1084" t="s">
        <v>145</v>
      </c>
      <c r="L1084">
        <v>1670</v>
      </c>
      <c r="M1084" t="s">
        <v>491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420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494</v>
      </c>
      <c r="J1085">
        <v>2121</v>
      </c>
      <c r="K1085" t="s">
        <v>145</v>
      </c>
      <c r="L1085">
        <v>1670</v>
      </c>
      <c r="M1085" t="s">
        <v>491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420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519</v>
      </c>
      <c r="J1086" t="s">
        <v>520</v>
      </c>
      <c r="K1086" t="s">
        <v>145</v>
      </c>
      <c r="L1086">
        <v>1671</v>
      </c>
      <c r="M1086" t="s">
        <v>484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420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533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420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511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420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500</v>
      </c>
      <c r="J1089">
        <v>2421</v>
      </c>
      <c r="K1089" t="s">
        <v>145</v>
      </c>
      <c r="L1089">
        <v>1671</v>
      </c>
      <c r="M1089" t="s">
        <v>484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420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510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420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531</v>
      </c>
      <c r="J1091" t="s">
        <v>532</v>
      </c>
      <c r="K1091" t="s">
        <v>145</v>
      </c>
      <c r="L1091">
        <v>1672</v>
      </c>
      <c r="M1091" t="s">
        <v>524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420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519</v>
      </c>
      <c r="J1092" t="s">
        <v>520</v>
      </c>
      <c r="K1092" t="s">
        <v>145</v>
      </c>
      <c r="L1092">
        <v>1671</v>
      </c>
      <c r="M1092" t="s">
        <v>484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420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517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420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501</v>
      </c>
      <c r="J1094" t="s">
        <v>502</v>
      </c>
      <c r="K1094" t="s">
        <v>145</v>
      </c>
      <c r="L1094">
        <v>1670</v>
      </c>
      <c r="M1094" t="s">
        <v>491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420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479</v>
      </c>
      <c r="J1095" t="s">
        <v>480</v>
      </c>
      <c r="K1095" t="s">
        <v>145</v>
      </c>
      <c r="L1095">
        <v>1675</v>
      </c>
      <c r="M1095" t="s">
        <v>481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420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487</v>
      </c>
      <c r="J1096" t="s">
        <v>488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420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506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420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528</v>
      </c>
      <c r="J1098">
        <v>2321</v>
      </c>
      <c r="K1098" t="s">
        <v>145</v>
      </c>
      <c r="L1098">
        <v>1671</v>
      </c>
      <c r="M1098" t="s">
        <v>484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420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489</v>
      </c>
      <c r="J1099" t="s">
        <v>490</v>
      </c>
      <c r="K1099" t="s">
        <v>145</v>
      </c>
      <c r="L1099">
        <v>1670</v>
      </c>
      <c r="M1099" t="s">
        <v>491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420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513</v>
      </c>
      <c r="J1100">
        <v>3321</v>
      </c>
      <c r="K1100" t="s">
        <v>145</v>
      </c>
      <c r="L1100">
        <v>1670</v>
      </c>
      <c r="M1100" t="s">
        <v>491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420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501</v>
      </c>
      <c r="J1101" t="s">
        <v>502</v>
      </c>
      <c r="K1101" t="s">
        <v>145</v>
      </c>
      <c r="L1101">
        <v>1670</v>
      </c>
      <c r="M1101" t="s">
        <v>491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420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529</v>
      </c>
      <c r="J1102" t="s">
        <v>530</v>
      </c>
      <c r="K1102" t="s">
        <v>145</v>
      </c>
      <c r="L1102">
        <v>1675</v>
      </c>
      <c r="M1102" t="s">
        <v>481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420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514</v>
      </c>
      <c r="J1103" t="s">
        <v>515</v>
      </c>
      <c r="K1103" t="s">
        <v>145</v>
      </c>
      <c r="L1103">
        <v>1673</v>
      </c>
      <c r="M1103" t="s">
        <v>516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420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495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420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496</v>
      </c>
      <c r="J1105" t="s">
        <v>497</v>
      </c>
      <c r="K1105" t="s">
        <v>145</v>
      </c>
      <c r="L1105">
        <v>1670</v>
      </c>
      <c r="M1105" t="s">
        <v>491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420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478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420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528</v>
      </c>
      <c r="J1107">
        <v>2321</v>
      </c>
      <c r="K1107" t="s">
        <v>145</v>
      </c>
      <c r="L1107">
        <v>1671</v>
      </c>
      <c r="M1107" t="s">
        <v>484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420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513</v>
      </c>
      <c r="J1108">
        <v>3321</v>
      </c>
      <c r="K1108" t="s">
        <v>145</v>
      </c>
      <c r="L1108">
        <v>1670</v>
      </c>
      <c r="M1108" t="s">
        <v>491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420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505</v>
      </c>
      <c r="J1109">
        <v>3421</v>
      </c>
      <c r="K1109" t="s">
        <v>145</v>
      </c>
      <c r="L1109">
        <v>1670</v>
      </c>
      <c r="M1109" t="s">
        <v>491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420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485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420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510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420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486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420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492</v>
      </c>
      <c r="J1113" t="s">
        <v>493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420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506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420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482</v>
      </c>
      <c r="J1115" t="s">
        <v>483</v>
      </c>
      <c r="K1115" t="s">
        <v>145</v>
      </c>
      <c r="L1115">
        <v>1671</v>
      </c>
      <c r="M1115" t="s">
        <v>484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420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500</v>
      </c>
      <c r="J1116">
        <v>2421</v>
      </c>
      <c r="K1116" t="s">
        <v>145</v>
      </c>
      <c r="L1116">
        <v>1671</v>
      </c>
      <c r="M1116" t="s">
        <v>484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420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449</v>
      </c>
      <c r="J1117" t="s">
        <v>450</v>
      </c>
      <c r="K1117" t="s">
        <v>451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420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446</v>
      </c>
      <c r="J1118" t="s">
        <v>441</v>
      </c>
      <c r="K1118" t="s">
        <v>442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420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440</v>
      </c>
      <c r="J1119" t="s">
        <v>441</v>
      </c>
      <c r="K1119" t="s">
        <v>442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420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446</v>
      </c>
      <c r="J1120" t="s">
        <v>441</v>
      </c>
      <c r="K1120" t="s">
        <v>442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420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437</v>
      </c>
      <c r="J1121" t="s">
        <v>438</v>
      </c>
      <c r="K1121" t="s">
        <v>439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420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421</v>
      </c>
      <c r="J1122" t="s">
        <v>422</v>
      </c>
      <c r="K1122" t="s">
        <v>423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420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454</v>
      </c>
      <c r="J1123" t="s">
        <v>422</v>
      </c>
      <c r="K1123" t="s">
        <v>423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420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454</v>
      </c>
      <c r="J1124" t="s">
        <v>422</v>
      </c>
      <c r="K1124" t="s">
        <v>423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420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449</v>
      </c>
      <c r="J1125" t="s">
        <v>450</v>
      </c>
      <c r="K1125" t="s">
        <v>451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420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453</v>
      </c>
      <c r="J1126" t="s">
        <v>450</v>
      </c>
      <c r="K1126" t="s">
        <v>451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420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428</v>
      </c>
      <c r="J1127" t="s">
        <v>425</v>
      </c>
      <c r="K1127" t="s">
        <v>426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420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457</v>
      </c>
      <c r="J1128" t="s">
        <v>458</v>
      </c>
      <c r="K1128" t="s">
        <v>459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420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436</v>
      </c>
      <c r="J1129" t="s">
        <v>433</v>
      </c>
      <c r="K1129" t="s">
        <v>434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420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447</v>
      </c>
      <c r="J1130" t="s">
        <v>438</v>
      </c>
      <c r="K1130" t="s">
        <v>439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420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452</v>
      </c>
      <c r="J1131" t="s">
        <v>438</v>
      </c>
      <c r="K1131" t="s">
        <v>439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420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470</v>
      </c>
      <c r="J1132" t="s">
        <v>430</v>
      </c>
      <c r="K1132" t="s">
        <v>431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420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469</v>
      </c>
      <c r="J1133" t="s">
        <v>430</v>
      </c>
      <c r="K1133" t="s">
        <v>431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420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429</v>
      </c>
      <c r="J1134" t="s">
        <v>430</v>
      </c>
      <c r="K1134" t="s">
        <v>431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420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474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420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446</v>
      </c>
      <c r="J1136" t="s">
        <v>441</v>
      </c>
      <c r="K1136" t="s">
        <v>442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420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464</v>
      </c>
      <c r="J1137" t="s">
        <v>465</v>
      </c>
      <c r="K1137" t="s">
        <v>466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420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421</v>
      </c>
      <c r="J1138" t="s">
        <v>422</v>
      </c>
      <c r="K1138" t="s">
        <v>423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420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421</v>
      </c>
      <c r="J1139" t="s">
        <v>422</v>
      </c>
      <c r="K1139" t="s">
        <v>423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420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477</v>
      </c>
      <c r="J1140" t="s">
        <v>461</v>
      </c>
      <c r="K1140" t="s">
        <v>462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420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453</v>
      </c>
      <c r="J1141" t="s">
        <v>450</v>
      </c>
      <c r="K1141" t="s">
        <v>451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420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476</v>
      </c>
      <c r="J1142" t="s">
        <v>458</v>
      </c>
      <c r="K1142" t="s">
        <v>459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420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427</v>
      </c>
      <c r="J1143" t="s">
        <v>425</v>
      </c>
      <c r="K1143" t="s">
        <v>426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420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446</v>
      </c>
      <c r="J1144" t="s">
        <v>441</v>
      </c>
      <c r="K1144" t="s">
        <v>442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420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436</v>
      </c>
      <c r="J1145" t="s">
        <v>433</v>
      </c>
      <c r="K1145" t="s">
        <v>434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420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437</v>
      </c>
      <c r="J1146" t="s">
        <v>438</v>
      </c>
      <c r="K1146" t="s">
        <v>439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420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471</v>
      </c>
      <c r="J1147" t="s">
        <v>472</v>
      </c>
      <c r="K1147" t="s">
        <v>473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420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448</v>
      </c>
      <c r="J1148" t="s">
        <v>438</v>
      </c>
      <c r="K1148" t="s">
        <v>439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420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424</v>
      </c>
      <c r="J1149" t="s">
        <v>425</v>
      </c>
      <c r="K1149" t="s">
        <v>426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420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463</v>
      </c>
      <c r="J1150" t="s">
        <v>458</v>
      </c>
      <c r="K1150" t="s">
        <v>459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420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463</v>
      </c>
      <c r="J1151" t="s">
        <v>458</v>
      </c>
      <c r="K1151" t="s">
        <v>459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420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428</v>
      </c>
      <c r="J1152" t="s">
        <v>425</v>
      </c>
      <c r="K1152" t="s">
        <v>426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420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469</v>
      </c>
      <c r="J1153" t="s">
        <v>430</v>
      </c>
      <c r="K1153" t="s">
        <v>431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420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470</v>
      </c>
      <c r="J1154" t="s">
        <v>430</v>
      </c>
      <c r="K1154" t="s">
        <v>431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420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440</v>
      </c>
      <c r="J1155" t="s">
        <v>441</v>
      </c>
      <c r="K1155" t="s">
        <v>442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420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455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420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435</v>
      </c>
      <c r="J1157" t="s">
        <v>433</v>
      </c>
      <c r="K1157" t="s">
        <v>434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420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421</v>
      </c>
      <c r="J1158" t="s">
        <v>422</v>
      </c>
      <c r="K1158" t="s">
        <v>423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420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428</v>
      </c>
      <c r="J1159" t="s">
        <v>425</v>
      </c>
      <c r="K1159" t="s">
        <v>426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420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440</v>
      </c>
      <c r="J1160" t="s">
        <v>441</v>
      </c>
      <c r="K1160" t="s">
        <v>442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420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456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420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467</v>
      </c>
      <c r="J1162" t="s">
        <v>441</v>
      </c>
      <c r="K1162" t="s">
        <v>442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420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435</v>
      </c>
      <c r="J1163" t="s">
        <v>433</v>
      </c>
      <c r="K1163" t="s">
        <v>434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420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443</v>
      </c>
      <c r="J1164" t="s">
        <v>444</v>
      </c>
      <c r="K1164" t="s">
        <v>445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420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447</v>
      </c>
      <c r="J1165" t="s">
        <v>438</v>
      </c>
      <c r="K1165" t="s">
        <v>439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420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448</v>
      </c>
      <c r="J1166" t="s">
        <v>438</v>
      </c>
      <c r="K1166" t="s">
        <v>439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420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452</v>
      </c>
      <c r="J1167" t="s">
        <v>438</v>
      </c>
      <c r="K1167" t="s">
        <v>439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420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460</v>
      </c>
      <c r="J1168" t="s">
        <v>461</v>
      </c>
      <c r="K1168" t="s">
        <v>462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420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449</v>
      </c>
      <c r="J1169" t="s">
        <v>450</v>
      </c>
      <c r="K1169" t="s">
        <v>451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420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453</v>
      </c>
      <c r="J1170" t="s">
        <v>450</v>
      </c>
      <c r="K1170" t="s">
        <v>451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420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457</v>
      </c>
      <c r="J1171" t="s">
        <v>458</v>
      </c>
      <c r="K1171" t="s">
        <v>459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420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467</v>
      </c>
      <c r="J1172" t="s">
        <v>441</v>
      </c>
      <c r="K1172" t="s">
        <v>442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420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468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420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432</v>
      </c>
      <c r="J1174" t="s">
        <v>433</v>
      </c>
      <c r="K1174" t="s">
        <v>434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420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432</v>
      </c>
      <c r="J1175" t="s">
        <v>433</v>
      </c>
      <c r="K1175" t="s">
        <v>434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420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424</v>
      </c>
      <c r="J1176" t="s">
        <v>425</v>
      </c>
      <c r="K1176" t="s">
        <v>426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420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427</v>
      </c>
      <c r="J1177" t="s">
        <v>425</v>
      </c>
      <c r="K1177" t="s">
        <v>426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420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460</v>
      </c>
      <c r="J1178" t="s">
        <v>461</v>
      </c>
      <c r="K1178" t="s">
        <v>462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420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449</v>
      </c>
      <c r="J1179" t="s">
        <v>450</v>
      </c>
      <c r="K1179" t="s">
        <v>451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420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463</v>
      </c>
      <c r="J1180" t="s">
        <v>458</v>
      </c>
      <c r="K1180" t="s">
        <v>459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420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424</v>
      </c>
      <c r="J1181" t="s">
        <v>425</v>
      </c>
      <c r="K1181" t="s">
        <v>426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420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440</v>
      </c>
      <c r="J1182" t="s">
        <v>441</v>
      </c>
      <c r="K1182" t="s">
        <v>442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420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440</v>
      </c>
      <c r="J1183" t="s">
        <v>441</v>
      </c>
      <c r="K1183" t="s">
        <v>442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420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475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420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432</v>
      </c>
      <c r="J1185" t="s">
        <v>433</v>
      </c>
      <c r="K1185" t="s">
        <v>434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420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436</v>
      </c>
      <c r="J1186" t="s">
        <v>433</v>
      </c>
      <c r="K1186" t="s">
        <v>434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420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501</v>
      </c>
      <c r="J1187" t="s">
        <v>502</v>
      </c>
      <c r="K1187" t="s">
        <v>145</v>
      </c>
      <c r="L1187">
        <v>1670</v>
      </c>
      <c r="M1187" t="s">
        <v>491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420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511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420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512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420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494</v>
      </c>
      <c r="J1190">
        <v>2121</v>
      </c>
      <c r="K1190" t="s">
        <v>145</v>
      </c>
      <c r="L1190">
        <v>1670</v>
      </c>
      <c r="M1190" t="s">
        <v>491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420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494</v>
      </c>
      <c r="J1191">
        <v>2121</v>
      </c>
      <c r="K1191" t="s">
        <v>145</v>
      </c>
      <c r="L1191">
        <v>1670</v>
      </c>
      <c r="M1191" t="s">
        <v>491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420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506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420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499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420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482</v>
      </c>
      <c r="J1194" t="s">
        <v>483</v>
      </c>
      <c r="K1194" t="s">
        <v>145</v>
      </c>
      <c r="L1194">
        <v>1671</v>
      </c>
      <c r="M1194" t="s">
        <v>484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420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485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420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506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420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513</v>
      </c>
      <c r="J1197">
        <v>3321</v>
      </c>
      <c r="K1197" t="s">
        <v>145</v>
      </c>
      <c r="L1197">
        <v>1670</v>
      </c>
      <c r="M1197" t="s">
        <v>491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420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526</v>
      </c>
      <c r="J1198" t="s">
        <v>527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420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529</v>
      </c>
      <c r="J1199" t="s">
        <v>530</v>
      </c>
      <c r="K1199" t="s">
        <v>145</v>
      </c>
      <c r="L1199">
        <v>1675</v>
      </c>
      <c r="M1199" t="s">
        <v>481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420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501</v>
      </c>
      <c r="J1200" t="s">
        <v>502</v>
      </c>
      <c r="K1200" t="s">
        <v>145</v>
      </c>
      <c r="L1200">
        <v>1670</v>
      </c>
      <c r="M1200" t="s">
        <v>491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420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505</v>
      </c>
      <c r="J1201">
        <v>3421</v>
      </c>
      <c r="K1201" t="s">
        <v>145</v>
      </c>
      <c r="L1201">
        <v>1670</v>
      </c>
      <c r="M1201" t="s">
        <v>491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420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495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420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482</v>
      </c>
      <c r="J1203" t="s">
        <v>483</v>
      </c>
      <c r="K1203" t="s">
        <v>145</v>
      </c>
      <c r="L1203">
        <v>1671</v>
      </c>
      <c r="M1203" t="s">
        <v>484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420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485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420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504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420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519</v>
      </c>
      <c r="J1206" t="s">
        <v>520</v>
      </c>
      <c r="K1206" t="s">
        <v>145</v>
      </c>
      <c r="L1206">
        <v>1671</v>
      </c>
      <c r="M1206" t="s">
        <v>484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420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514</v>
      </c>
      <c r="J1207" t="s">
        <v>515</v>
      </c>
      <c r="K1207" t="s">
        <v>145</v>
      </c>
      <c r="L1207">
        <v>1673</v>
      </c>
      <c r="M1207" t="s">
        <v>516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420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479</v>
      </c>
      <c r="J1208" t="s">
        <v>480</v>
      </c>
      <c r="K1208" t="s">
        <v>145</v>
      </c>
      <c r="L1208">
        <v>1675</v>
      </c>
      <c r="M1208" t="s">
        <v>481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420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522</v>
      </c>
      <c r="J1209" t="s">
        <v>523</v>
      </c>
      <c r="K1209" t="s">
        <v>145</v>
      </c>
      <c r="L1209">
        <v>1672</v>
      </c>
      <c r="M1209" t="s">
        <v>524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420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525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420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486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420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503</v>
      </c>
      <c r="J1212">
        <v>2221</v>
      </c>
      <c r="K1212" t="s">
        <v>145</v>
      </c>
      <c r="L1212">
        <v>1670</v>
      </c>
      <c r="M1212" t="s">
        <v>491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420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503</v>
      </c>
      <c r="J1213">
        <v>2221</v>
      </c>
      <c r="K1213" t="s">
        <v>145</v>
      </c>
      <c r="L1213">
        <v>1670</v>
      </c>
      <c r="M1213" t="s">
        <v>491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420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525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420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510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420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496</v>
      </c>
      <c r="J1216" t="s">
        <v>497</v>
      </c>
      <c r="K1216" t="s">
        <v>145</v>
      </c>
      <c r="L1216">
        <v>1670</v>
      </c>
      <c r="M1216" t="s">
        <v>491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420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496</v>
      </c>
      <c r="J1217" t="s">
        <v>497</v>
      </c>
      <c r="K1217" t="s">
        <v>145</v>
      </c>
      <c r="L1217">
        <v>1670</v>
      </c>
      <c r="M1217" t="s">
        <v>491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420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506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420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478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420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519</v>
      </c>
      <c r="J1220" t="s">
        <v>520</v>
      </c>
      <c r="K1220" t="s">
        <v>145</v>
      </c>
      <c r="L1220">
        <v>1671</v>
      </c>
      <c r="M1220" t="s">
        <v>484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420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528</v>
      </c>
      <c r="J1221">
        <v>2321</v>
      </c>
      <c r="K1221" t="s">
        <v>145</v>
      </c>
      <c r="L1221">
        <v>1671</v>
      </c>
      <c r="M1221" t="s">
        <v>484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420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489</v>
      </c>
      <c r="J1222" t="s">
        <v>490</v>
      </c>
      <c r="K1222" t="s">
        <v>145</v>
      </c>
      <c r="L1222">
        <v>1670</v>
      </c>
      <c r="M1222" t="s">
        <v>491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420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531</v>
      </c>
      <c r="J1223" t="s">
        <v>532</v>
      </c>
      <c r="K1223" t="s">
        <v>145</v>
      </c>
      <c r="L1223">
        <v>1672</v>
      </c>
      <c r="M1223" t="s">
        <v>524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420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487</v>
      </c>
      <c r="J1224" t="s">
        <v>488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420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528</v>
      </c>
      <c r="J1225">
        <v>2321</v>
      </c>
      <c r="K1225" t="s">
        <v>145</v>
      </c>
      <c r="L1225">
        <v>1671</v>
      </c>
      <c r="M1225" t="s">
        <v>484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420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500</v>
      </c>
      <c r="J1226">
        <v>2421</v>
      </c>
      <c r="K1226" t="s">
        <v>145</v>
      </c>
      <c r="L1226">
        <v>1671</v>
      </c>
      <c r="M1226" t="s">
        <v>484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420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521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420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513</v>
      </c>
      <c r="J1228">
        <v>3321</v>
      </c>
      <c r="K1228" t="s">
        <v>145</v>
      </c>
      <c r="L1228">
        <v>1670</v>
      </c>
      <c r="M1228" t="s">
        <v>491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420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505</v>
      </c>
      <c r="J1229">
        <v>3421</v>
      </c>
      <c r="K1229" t="s">
        <v>145</v>
      </c>
      <c r="L1229">
        <v>1670</v>
      </c>
      <c r="M1229" t="s">
        <v>491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420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510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420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499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420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492</v>
      </c>
      <c r="J1232" t="s">
        <v>493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420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533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420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517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420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517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420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507</v>
      </c>
      <c r="J1236" t="s">
        <v>508</v>
      </c>
      <c r="K1236" t="s">
        <v>145</v>
      </c>
      <c r="L1236">
        <v>1674</v>
      </c>
      <c r="M1236" t="s">
        <v>509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420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500</v>
      </c>
      <c r="J1237">
        <v>2421</v>
      </c>
      <c r="K1237" t="s">
        <v>145</v>
      </c>
      <c r="L1237">
        <v>1671</v>
      </c>
      <c r="M1237" t="s">
        <v>484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420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489</v>
      </c>
      <c r="J1238" t="s">
        <v>490</v>
      </c>
      <c r="K1238" t="s">
        <v>145</v>
      </c>
      <c r="L1238">
        <v>1670</v>
      </c>
      <c r="M1238" t="s">
        <v>491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420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504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420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510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420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446</v>
      </c>
      <c r="J1241" t="s">
        <v>441</v>
      </c>
      <c r="K1241" t="s">
        <v>442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420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428</v>
      </c>
      <c r="J1242" t="s">
        <v>425</v>
      </c>
      <c r="K1242" t="s">
        <v>426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420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421</v>
      </c>
      <c r="J1243" t="s">
        <v>422</v>
      </c>
      <c r="K1243" t="s">
        <v>423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420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421</v>
      </c>
      <c r="J1244" t="s">
        <v>422</v>
      </c>
      <c r="K1244" t="s">
        <v>423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420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454</v>
      </c>
      <c r="J1245" t="s">
        <v>422</v>
      </c>
      <c r="K1245" t="s">
        <v>423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420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437</v>
      </c>
      <c r="J1246" t="s">
        <v>438</v>
      </c>
      <c r="K1246" t="s">
        <v>439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420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448</v>
      </c>
      <c r="J1247" t="s">
        <v>438</v>
      </c>
      <c r="K1247" t="s">
        <v>439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420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452</v>
      </c>
      <c r="J1248" t="s">
        <v>438</v>
      </c>
      <c r="K1248" t="s">
        <v>439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420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449</v>
      </c>
      <c r="J1249" t="s">
        <v>450</v>
      </c>
      <c r="K1249" t="s">
        <v>451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420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468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420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469</v>
      </c>
      <c r="J1251" t="s">
        <v>430</v>
      </c>
      <c r="K1251" t="s">
        <v>431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420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467</v>
      </c>
      <c r="J1252" t="s">
        <v>441</v>
      </c>
      <c r="K1252" t="s">
        <v>442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420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470</v>
      </c>
      <c r="J1253" t="s">
        <v>430</v>
      </c>
      <c r="K1253" t="s">
        <v>431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420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440</v>
      </c>
      <c r="J1254" t="s">
        <v>441</v>
      </c>
      <c r="K1254" t="s">
        <v>442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420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435</v>
      </c>
      <c r="J1255" t="s">
        <v>433</v>
      </c>
      <c r="K1255" t="s">
        <v>434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420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460</v>
      </c>
      <c r="J1256" t="s">
        <v>461</v>
      </c>
      <c r="K1256" t="s">
        <v>462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420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460</v>
      </c>
      <c r="J1257" t="s">
        <v>461</v>
      </c>
      <c r="K1257" t="s">
        <v>462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420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471</v>
      </c>
      <c r="J1258" t="s">
        <v>472</v>
      </c>
      <c r="K1258" t="s">
        <v>473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420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475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420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453</v>
      </c>
      <c r="J1260" t="s">
        <v>450</v>
      </c>
      <c r="K1260" t="s">
        <v>451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420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469</v>
      </c>
      <c r="J1261" t="s">
        <v>430</v>
      </c>
      <c r="K1261" t="s">
        <v>431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420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463</v>
      </c>
      <c r="J1262" t="s">
        <v>458</v>
      </c>
      <c r="K1262" t="s">
        <v>459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420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432</v>
      </c>
      <c r="J1263" t="s">
        <v>433</v>
      </c>
      <c r="K1263" t="s">
        <v>434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420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436</v>
      </c>
      <c r="J1264" t="s">
        <v>433</v>
      </c>
      <c r="K1264" t="s">
        <v>434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420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457</v>
      </c>
      <c r="J1265" t="s">
        <v>458</v>
      </c>
      <c r="K1265" t="s">
        <v>459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420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428</v>
      </c>
      <c r="J1266" t="s">
        <v>425</v>
      </c>
      <c r="K1266" t="s">
        <v>426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420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463</v>
      </c>
      <c r="J1267" t="s">
        <v>458</v>
      </c>
      <c r="K1267" t="s">
        <v>459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420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463</v>
      </c>
      <c r="J1268" t="s">
        <v>458</v>
      </c>
      <c r="K1268" t="s">
        <v>459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420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470</v>
      </c>
      <c r="J1269" t="s">
        <v>430</v>
      </c>
      <c r="K1269" t="s">
        <v>431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420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427</v>
      </c>
      <c r="J1270" t="s">
        <v>425</v>
      </c>
      <c r="K1270" t="s">
        <v>426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420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449</v>
      </c>
      <c r="J1271" t="s">
        <v>450</v>
      </c>
      <c r="K1271" t="s">
        <v>451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420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436</v>
      </c>
      <c r="J1272" t="s">
        <v>433</v>
      </c>
      <c r="K1272" t="s">
        <v>434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420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456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420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453</v>
      </c>
      <c r="J1274" t="s">
        <v>450</v>
      </c>
      <c r="K1274" t="s">
        <v>451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420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446</v>
      </c>
      <c r="J1275" t="s">
        <v>441</v>
      </c>
      <c r="K1275" t="s">
        <v>442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420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446</v>
      </c>
      <c r="J1276" t="s">
        <v>441</v>
      </c>
      <c r="K1276" t="s">
        <v>442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420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467</v>
      </c>
      <c r="J1277" t="s">
        <v>441</v>
      </c>
      <c r="K1277" t="s">
        <v>442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420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432</v>
      </c>
      <c r="J1278" t="s">
        <v>433</v>
      </c>
      <c r="K1278" t="s">
        <v>434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420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424</v>
      </c>
      <c r="J1279" t="s">
        <v>425</v>
      </c>
      <c r="K1279" t="s">
        <v>426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420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454</v>
      </c>
      <c r="J1280" t="s">
        <v>422</v>
      </c>
      <c r="K1280" t="s">
        <v>423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420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443</v>
      </c>
      <c r="J1281" t="s">
        <v>444</v>
      </c>
      <c r="K1281" t="s">
        <v>445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420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429</v>
      </c>
      <c r="J1282" t="s">
        <v>430</v>
      </c>
      <c r="K1282" t="s">
        <v>431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420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440</v>
      </c>
      <c r="J1283" t="s">
        <v>441</v>
      </c>
      <c r="K1283" t="s">
        <v>442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420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436</v>
      </c>
      <c r="J1284" t="s">
        <v>433</v>
      </c>
      <c r="K1284" t="s">
        <v>434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420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424</v>
      </c>
      <c r="J1285" t="s">
        <v>425</v>
      </c>
      <c r="K1285" t="s">
        <v>426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420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452</v>
      </c>
      <c r="J1286" t="s">
        <v>438</v>
      </c>
      <c r="K1286" t="s">
        <v>439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420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449</v>
      </c>
      <c r="J1287" t="s">
        <v>450</v>
      </c>
      <c r="K1287" t="s">
        <v>451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420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457</v>
      </c>
      <c r="J1288" t="s">
        <v>458</v>
      </c>
      <c r="K1288" t="s">
        <v>459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420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440</v>
      </c>
      <c r="J1289" t="s">
        <v>441</v>
      </c>
      <c r="K1289" t="s">
        <v>442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420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476</v>
      </c>
      <c r="J1290" t="s">
        <v>458</v>
      </c>
      <c r="K1290" t="s">
        <v>459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420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435</v>
      </c>
      <c r="J1291" t="s">
        <v>433</v>
      </c>
      <c r="K1291" t="s">
        <v>434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420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421</v>
      </c>
      <c r="J1292" t="s">
        <v>422</v>
      </c>
      <c r="K1292" t="s">
        <v>423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420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427</v>
      </c>
      <c r="J1293" t="s">
        <v>425</v>
      </c>
      <c r="K1293" t="s">
        <v>426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420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447</v>
      </c>
      <c r="J1294" t="s">
        <v>438</v>
      </c>
      <c r="K1294" t="s">
        <v>439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420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464</v>
      </c>
      <c r="J1295" t="s">
        <v>465</v>
      </c>
      <c r="K1295" t="s">
        <v>466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420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449</v>
      </c>
      <c r="J1296" t="s">
        <v>450</v>
      </c>
      <c r="K1296" t="s">
        <v>451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420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453</v>
      </c>
      <c r="J1297" t="s">
        <v>450</v>
      </c>
      <c r="K1297" t="s">
        <v>451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420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446</v>
      </c>
      <c r="J1298" t="s">
        <v>441</v>
      </c>
      <c r="K1298" t="s">
        <v>442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420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440</v>
      </c>
      <c r="J1299" t="s">
        <v>441</v>
      </c>
      <c r="K1299" t="s">
        <v>442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420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428</v>
      </c>
      <c r="J1300" t="s">
        <v>425</v>
      </c>
      <c r="K1300" t="s">
        <v>426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420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440</v>
      </c>
      <c r="J1301" t="s">
        <v>441</v>
      </c>
      <c r="K1301" t="s">
        <v>442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420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432</v>
      </c>
      <c r="J1302" t="s">
        <v>433</v>
      </c>
      <c r="K1302" t="s">
        <v>434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420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421</v>
      </c>
      <c r="J1303" t="s">
        <v>422</v>
      </c>
      <c r="K1303" t="s">
        <v>423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420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477</v>
      </c>
      <c r="J1304" t="s">
        <v>461</v>
      </c>
      <c r="K1304" t="s">
        <v>462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420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424</v>
      </c>
      <c r="J1305" t="s">
        <v>425</v>
      </c>
      <c r="K1305" t="s">
        <v>426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420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437</v>
      </c>
      <c r="J1306" t="s">
        <v>438</v>
      </c>
      <c r="K1306" t="s">
        <v>439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420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448</v>
      </c>
      <c r="J1307" t="s">
        <v>438</v>
      </c>
      <c r="K1307" t="s">
        <v>439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420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474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420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455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420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447</v>
      </c>
      <c r="J1310" t="s">
        <v>438</v>
      </c>
      <c r="K1310" t="s">
        <v>439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420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494</v>
      </c>
      <c r="J1311">
        <v>2121</v>
      </c>
      <c r="K1311" t="s">
        <v>145</v>
      </c>
      <c r="L1311">
        <v>1670</v>
      </c>
      <c r="M1311" t="s">
        <v>491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420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487</v>
      </c>
      <c r="J1312" t="s">
        <v>488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420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507</v>
      </c>
      <c r="J1313" t="s">
        <v>508</v>
      </c>
      <c r="K1313" t="s">
        <v>145</v>
      </c>
      <c r="L1313">
        <v>1674</v>
      </c>
      <c r="M1313" t="s">
        <v>509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420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492</v>
      </c>
      <c r="J1314" t="s">
        <v>493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420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513</v>
      </c>
      <c r="J1315">
        <v>3321</v>
      </c>
      <c r="K1315" t="s">
        <v>145</v>
      </c>
      <c r="L1315">
        <v>1670</v>
      </c>
      <c r="M1315" t="s">
        <v>491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420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501</v>
      </c>
      <c r="J1316" t="s">
        <v>502</v>
      </c>
      <c r="K1316" t="s">
        <v>145</v>
      </c>
      <c r="L1316">
        <v>1670</v>
      </c>
      <c r="M1316" t="s">
        <v>491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420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526</v>
      </c>
      <c r="J1317" t="s">
        <v>527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420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479</v>
      </c>
      <c r="J1318" t="s">
        <v>480</v>
      </c>
      <c r="K1318" t="s">
        <v>145</v>
      </c>
      <c r="L1318">
        <v>1675</v>
      </c>
      <c r="M1318" t="s">
        <v>481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420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529</v>
      </c>
      <c r="J1319" t="s">
        <v>530</v>
      </c>
      <c r="K1319" t="s">
        <v>145</v>
      </c>
      <c r="L1319">
        <v>1675</v>
      </c>
      <c r="M1319" t="s">
        <v>481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420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528</v>
      </c>
      <c r="J1320">
        <v>2321</v>
      </c>
      <c r="K1320" t="s">
        <v>145</v>
      </c>
      <c r="L1320">
        <v>1671</v>
      </c>
      <c r="M1320" t="s">
        <v>484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420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496</v>
      </c>
      <c r="J1321" t="s">
        <v>497</v>
      </c>
      <c r="K1321" t="s">
        <v>145</v>
      </c>
      <c r="L1321">
        <v>1670</v>
      </c>
      <c r="M1321" t="s">
        <v>491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420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496</v>
      </c>
      <c r="J1322" t="s">
        <v>497</v>
      </c>
      <c r="K1322" t="s">
        <v>145</v>
      </c>
      <c r="L1322">
        <v>1670</v>
      </c>
      <c r="M1322" t="s">
        <v>491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420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494</v>
      </c>
      <c r="J1323">
        <v>2121</v>
      </c>
      <c r="K1323" t="s">
        <v>145</v>
      </c>
      <c r="L1323">
        <v>1670</v>
      </c>
      <c r="M1323" t="s">
        <v>491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420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486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420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500</v>
      </c>
      <c r="J1325">
        <v>2421</v>
      </c>
      <c r="K1325" t="s">
        <v>145</v>
      </c>
      <c r="L1325">
        <v>1671</v>
      </c>
      <c r="M1325" t="s">
        <v>484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420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500</v>
      </c>
      <c r="J1326">
        <v>2421</v>
      </c>
      <c r="K1326" t="s">
        <v>145</v>
      </c>
      <c r="L1326">
        <v>1671</v>
      </c>
      <c r="M1326" t="s">
        <v>484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420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522</v>
      </c>
      <c r="J1327" t="s">
        <v>523</v>
      </c>
      <c r="K1327" t="s">
        <v>145</v>
      </c>
      <c r="L1327">
        <v>1672</v>
      </c>
      <c r="M1327" t="s">
        <v>524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420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505</v>
      </c>
      <c r="J1328">
        <v>3421</v>
      </c>
      <c r="K1328" t="s">
        <v>145</v>
      </c>
      <c r="L1328">
        <v>1670</v>
      </c>
      <c r="M1328" t="s">
        <v>491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420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498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420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482</v>
      </c>
      <c r="J1330" t="s">
        <v>483</v>
      </c>
      <c r="K1330" t="s">
        <v>145</v>
      </c>
      <c r="L1330">
        <v>1671</v>
      </c>
      <c r="M1330" t="s">
        <v>484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420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482</v>
      </c>
      <c r="J1331" t="s">
        <v>483</v>
      </c>
      <c r="K1331" t="s">
        <v>145</v>
      </c>
      <c r="L1331">
        <v>1671</v>
      </c>
      <c r="M1331" t="s">
        <v>484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420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510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420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489</v>
      </c>
      <c r="J1333" t="s">
        <v>490</v>
      </c>
      <c r="K1333" t="s">
        <v>145</v>
      </c>
      <c r="L1333">
        <v>1670</v>
      </c>
      <c r="M1333" t="s">
        <v>491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420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489</v>
      </c>
      <c r="J1334" t="s">
        <v>490</v>
      </c>
      <c r="K1334" t="s">
        <v>145</v>
      </c>
      <c r="L1334">
        <v>1670</v>
      </c>
      <c r="M1334" t="s">
        <v>491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420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510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420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506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420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525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420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533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420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505</v>
      </c>
      <c r="J1339">
        <v>3421</v>
      </c>
      <c r="K1339" t="s">
        <v>145</v>
      </c>
      <c r="L1339">
        <v>1670</v>
      </c>
      <c r="M1339" t="s">
        <v>491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420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504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420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499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420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499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420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512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420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501</v>
      </c>
      <c r="J1344" t="s">
        <v>502</v>
      </c>
      <c r="K1344" t="s">
        <v>145</v>
      </c>
      <c r="L1344">
        <v>1670</v>
      </c>
      <c r="M1344" t="s">
        <v>491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420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519</v>
      </c>
      <c r="J1345" t="s">
        <v>520</v>
      </c>
      <c r="K1345" t="s">
        <v>145</v>
      </c>
      <c r="L1345">
        <v>1671</v>
      </c>
      <c r="M1345" t="s">
        <v>484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420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513</v>
      </c>
      <c r="J1346">
        <v>3321</v>
      </c>
      <c r="K1346" t="s">
        <v>145</v>
      </c>
      <c r="L1346">
        <v>1670</v>
      </c>
      <c r="M1346" t="s">
        <v>491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420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517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420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495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420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531</v>
      </c>
      <c r="J1349" t="s">
        <v>532</v>
      </c>
      <c r="K1349" t="s">
        <v>145</v>
      </c>
      <c r="L1349">
        <v>1672</v>
      </c>
      <c r="M1349" t="s">
        <v>524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420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521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420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511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420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528</v>
      </c>
      <c r="J1352">
        <v>2321</v>
      </c>
      <c r="K1352" t="s">
        <v>145</v>
      </c>
      <c r="L1352">
        <v>1671</v>
      </c>
      <c r="M1352" t="s">
        <v>484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420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504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420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506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420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514</v>
      </c>
      <c r="J1355" t="s">
        <v>515</v>
      </c>
      <c r="K1355" t="s">
        <v>145</v>
      </c>
      <c r="L1355">
        <v>1673</v>
      </c>
      <c r="M1355" t="s">
        <v>516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420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485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420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485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420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517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420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519</v>
      </c>
      <c r="J1359" t="s">
        <v>520</v>
      </c>
      <c r="K1359" t="s">
        <v>145</v>
      </c>
      <c r="L1359">
        <v>1671</v>
      </c>
      <c r="M1359" t="s">
        <v>484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420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506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420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503</v>
      </c>
      <c r="J1361">
        <v>2221</v>
      </c>
      <c r="K1361" t="s">
        <v>145</v>
      </c>
      <c r="L1361">
        <v>1670</v>
      </c>
      <c r="M1361" t="s">
        <v>491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420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503</v>
      </c>
      <c r="J1362">
        <v>2221</v>
      </c>
      <c r="K1362" t="s">
        <v>145</v>
      </c>
      <c r="L1362">
        <v>1670</v>
      </c>
      <c r="M1362" t="s">
        <v>491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420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478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420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510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420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525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420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453</v>
      </c>
      <c r="J1366" t="s">
        <v>450</v>
      </c>
      <c r="K1366" t="s">
        <v>451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420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454</v>
      </c>
      <c r="J1367" t="s">
        <v>422</v>
      </c>
      <c r="K1367" t="s">
        <v>423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420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455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420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456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420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460</v>
      </c>
      <c r="J1370" t="s">
        <v>461</v>
      </c>
      <c r="K1370" t="s">
        <v>462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420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428</v>
      </c>
      <c r="J1371" t="s">
        <v>425</v>
      </c>
      <c r="K1371" t="s">
        <v>426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420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452</v>
      </c>
      <c r="J1372" t="s">
        <v>438</v>
      </c>
      <c r="K1372" t="s">
        <v>439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420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469</v>
      </c>
      <c r="J1373" t="s">
        <v>430</v>
      </c>
      <c r="K1373" t="s">
        <v>431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420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467</v>
      </c>
      <c r="J1374" t="s">
        <v>441</v>
      </c>
      <c r="K1374" t="s">
        <v>442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420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457</v>
      </c>
      <c r="J1375" t="s">
        <v>458</v>
      </c>
      <c r="K1375" t="s">
        <v>459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420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421</v>
      </c>
      <c r="J1376" t="s">
        <v>422</v>
      </c>
      <c r="K1376" t="s">
        <v>423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420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477</v>
      </c>
      <c r="J1377" t="s">
        <v>461</v>
      </c>
      <c r="K1377" t="s">
        <v>462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420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435</v>
      </c>
      <c r="J1378" t="s">
        <v>433</v>
      </c>
      <c r="K1378" t="s">
        <v>434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420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436</v>
      </c>
      <c r="J1379" t="s">
        <v>433</v>
      </c>
      <c r="K1379" t="s">
        <v>434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420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437</v>
      </c>
      <c r="J1380" t="s">
        <v>438</v>
      </c>
      <c r="K1380" t="s">
        <v>439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420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448</v>
      </c>
      <c r="J1381" t="s">
        <v>438</v>
      </c>
      <c r="K1381" t="s">
        <v>439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420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424</v>
      </c>
      <c r="J1382" t="s">
        <v>425</v>
      </c>
      <c r="K1382" t="s">
        <v>426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420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469</v>
      </c>
      <c r="J1383" t="s">
        <v>430</v>
      </c>
      <c r="K1383" t="s">
        <v>431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420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440</v>
      </c>
      <c r="J1384" t="s">
        <v>441</v>
      </c>
      <c r="K1384" t="s">
        <v>442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420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440</v>
      </c>
      <c r="J1385" t="s">
        <v>441</v>
      </c>
      <c r="K1385" t="s">
        <v>442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420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446</v>
      </c>
      <c r="J1386" t="s">
        <v>441</v>
      </c>
      <c r="K1386" t="s">
        <v>442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420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440</v>
      </c>
      <c r="J1387" t="s">
        <v>441</v>
      </c>
      <c r="K1387" t="s">
        <v>442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420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443</v>
      </c>
      <c r="J1388" t="s">
        <v>444</v>
      </c>
      <c r="K1388" t="s">
        <v>445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420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457</v>
      </c>
      <c r="J1389" t="s">
        <v>458</v>
      </c>
      <c r="K1389" t="s">
        <v>459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420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436</v>
      </c>
      <c r="J1390" t="s">
        <v>433</v>
      </c>
      <c r="K1390" t="s">
        <v>434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420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449</v>
      </c>
      <c r="J1391" t="s">
        <v>450</v>
      </c>
      <c r="K1391" t="s">
        <v>451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420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447</v>
      </c>
      <c r="J1392" t="s">
        <v>438</v>
      </c>
      <c r="K1392" t="s">
        <v>439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420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446</v>
      </c>
      <c r="J1393" t="s">
        <v>441</v>
      </c>
      <c r="K1393" t="s">
        <v>442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420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470</v>
      </c>
      <c r="J1394" t="s">
        <v>430</v>
      </c>
      <c r="K1394" t="s">
        <v>431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420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453</v>
      </c>
      <c r="J1395" t="s">
        <v>450</v>
      </c>
      <c r="K1395" t="s">
        <v>451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420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421</v>
      </c>
      <c r="J1396" t="s">
        <v>422</v>
      </c>
      <c r="K1396" t="s">
        <v>423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420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460</v>
      </c>
      <c r="J1397" t="s">
        <v>461</v>
      </c>
      <c r="K1397" t="s">
        <v>462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420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475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420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440</v>
      </c>
      <c r="J1399" t="s">
        <v>441</v>
      </c>
      <c r="K1399" t="s">
        <v>442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420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446</v>
      </c>
      <c r="J1400" t="s">
        <v>441</v>
      </c>
      <c r="K1400" t="s">
        <v>442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420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440</v>
      </c>
      <c r="J1401" t="s">
        <v>441</v>
      </c>
      <c r="K1401" t="s">
        <v>442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420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446</v>
      </c>
      <c r="J1402" t="s">
        <v>441</v>
      </c>
      <c r="K1402" t="s">
        <v>442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420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449</v>
      </c>
      <c r="J1403" t="s">
        <v>450</v>
      </c>
      <c r="K1403" t="s">
        <v>451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420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449</v>
      </c>
      <c r="J1404" t="s">
        <v>450</v>
      </c>
      <c r="K1404" t="s">
        <v>451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420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421</v>
      </c>
      <c r="J1405" t="s">
        <v>422</v>
      </c>
      <c r="K1405" t="s">
        <v>423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420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454</v>
      </c>
      <c r="J1406" t="s">
        <v>422</v>
      </c>
      <c r="K1406" t="s">
        <v>423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420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432</v>
      </c>
      <c r="J1407" t="s">
        <v>433</v>
      </c>
      <c r="K1407" t="s">
        <v>434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420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432</v>
      </c>
      <c r="J1408" t="s">
        <v>433</v>
      </c>
      <c r="K1408" t="s">
        <v>434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420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432</v>
      </c>
      <c r="J1409" t="s">
        <v>433</v>
      </c>
      <c r="K1409" t="s">
        <v>434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420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468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420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447</v>
      </c>
      <c r="J1411" t="s">
        <v>438</v>
      </c>
      <c r="K1411" t="s">
        <v>439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420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448</v>
      </c>
      <c r="J1412" t="s">
        <v>438</v>
      </c>
      <c r="K1412" t="s">
        <v>439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420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452</v>
      </c>
      <c r="J1413" t="s">
        <v>438</v>
      </c>
      <c r="K1413" t="s">
        <v>439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420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463</v>
      </c>
      <c r="J1414" t="s">
        <v>458</v>
      </c>
      <c r="K1414" t="s">
        <v>459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420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476</v>
      </c>
      <c r="J1415" t="s">
        <v>458</v>
      </c>
      <c r="K1415" t="s">
        <v>459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420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463</v>
      </c>
      <c r="J1416" t="s">
        <v>458</v>
      </c>
      <c r="K1416" t="s">
        <v>459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420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436</v>
      </c>
      <c r="J1417" t="s">
        <v>433</v>
      </c>
      <c r="K1417" t="s">
        <v>434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420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453</v>
      </c>
      <c r="J1418" t="s">
        <v>450</v>
      </c>
      <c r="K1418" t="s">
        <v>451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420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424</v>
      </c>
      <c r="J1419" t="s">
        <v>425</v>
      </c>
      <c r="K1419" t="s">
        <v>426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420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424</v>
      </c>
      <c r="J1420" t="s">
        <v>425</v>
      </c>
      <c r="K1420" t="s">
        <v>426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420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421</v>
      </c>
      <c r="J1421" t="s">
        <v>422</v>
      </c>
      <c r="K1421" t="s">
        <v>423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420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435</v>
      </c>
      <c r="J1422" t="s">
        <v>433</v>
      </c>
      <c r="K1422" t="s">
        <v>434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420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474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420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449</v>
      </c>
      <c r="J1424" t="s">
        <v>450</v>
      </c>
      <c r="K1424" t="s">
        <v>451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420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437</v>
      </c>
      <c r="J1425" t="s">
        <v>438</v>
      </c>
      <c r="K1425" t="s">
        <v>439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420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428</v>
      </c>
      <c r="J1426" t="s">
        <v>425</v>
      </c>
      <c r="K1426" t="s">
        <v>426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420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428</v>
      </c>
      <c r="J1427" t="s">
        <v>425</v>
      </c>
      <c r="K1427" t="s">
        <v>426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420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467</v>
      </c>
      <c r="J1428" t="s">
        <v>441</v>
      </c>
      <c r="K1428" t="s">
        <v>442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420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427</v>
      </c>
      <c r="J1429" t="s">
        <v>425</v>
      </c>
      <c r="K1429" t="s">
        <v>426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420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464</v>
      </c>
      <c r="J1430" t="s">
        <v>465</v>
      </c>
      <c r="K1430" t="s">
        <v>466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420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471</v>
      </c>
      <c r="J1431" t="s">
        <v>472</v>
      </c>
      <c r="K1431" t="s">
        <v>473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420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429</v>
      </c>
      <c r="J1432" t="s">
        <v>430</v>
      </c>
      <c r="K1432" t="s">
        <v>431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420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470</v>
      </c>
      <c r="J1433" t="s">
        <v>430</v>
      </c>
      <c r="K1433" t="s">
        <v>431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420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500</v>
      </c>
      <c r="J1434">
        <v>2421</v>
      </c>
      <c r="K1434" t="s">
        <v>145</v>
      </c>
      <c r="L1434">
        <v>1671</v>
      </c>
      <c r="M1434" t="s">
        <v>484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420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485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420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519</v>
      </c>
      <c r="J1436" t="s">
        <v>520</v>
      </c>
      <c r="K1436" t="s">
        <v>145</v>
      </c>
      <c r="L1436">
        <v>1671</v>
      </c>
      <c r="M1436" t="s">
        <v>484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420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528</v>
      </c>
      <c r="J1437">
        <v>2321</v>
      </c>
      <c r="K1437" t="s">
        <v>145</v>
      </c>
      <c r="L1437">
        <v>1671</v>
      </c>
      <c r="M1437" t="s">
        <v>484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420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498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420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482</v>
      </c>
      <c r="J1439" t="s">
        <v>483</v>
      </c>
      <c r="K1439" t="s">
        <v>145</v>
      </c>
      <c r="L1439">
        <v>1671</v>
      </c>
      <c r="M1439" t="s">
        <v>484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420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501</v>
      </c>
      <c r="J1440" t="s">
        <v>502</v>
      </c>
      <c r="K1440" t="s">
        <v>145</v>
      </c>
      <c r="L1440">
        <v>1670</v>
      </c>
      <c r="M1440" t="s">
        <v>491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420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522</v>
      </c>
      <c r="J1441" t="s">
        <v>523</v>
      </c>
      <c r="K1441" t="s">
        <v>145</v>
      </c>
      <c r="L1441">
        <v>1672</v>
      </c>
      <c r="M1441" t="s">
        <v>524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420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531</v>
      </c>
      <c r="J1442" t="s">
        <v>532</v>
      </c>
      <c r="K1442" t="s">
        <v>145</v>
      </c>
      <c r="L1442">
        <v>1672</v>
      </c>
      <c r="M1442" t="s">
        <v>524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420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510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420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486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420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506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420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492</v>
      </c>
      <c r="J1446" t="s">
        <v>493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420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489</v>
      </c>
      <c r="J1447" t="s">
        <v>490</v>
      </c>
      <c r="K1447" t="s">
        <v>145</v>
      </c>
      <c r="L1447">
        <v>1670</v>
      </c>
      <c r="M1447" t="s">
        <v>491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420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517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420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505</v>
      </c>
      <c r="J1449">
        <v>3421</v>
      </c>
      <c r="K1449" t="s">
        <v>145</v>
      </c>
      <c r="L1449">
        <v>1670</v>
      </c>
      <c r="M1449" t="s">
        <v>491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420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510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420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510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420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485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420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504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420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505</v>
      </c>
      <c r="J1454">
        <v>3421</v>
      </c>
      <c r="K1454" t="s">
        <v>145</v>
      </c>
      <c r="L1454">
        <v>1670</v>
      </c>
      <c r="M1454" t="s">
        <v>491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420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529</v>
      </c>
      <c r="J1455" t="s">
        <v>530</v>
      </c>
      <c r="K1455" t="s">
        <v>145</v>
      </c>
      <c r="L1455">
        <v>1675</v>
      </c>
      <c r="M1455" t="s">
        <v>481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420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525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420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489</v>
      </c>
      <c r="J1457" t="s">
        <v>490</v>
      </c>
      <c r="K1457" t="s">
        <v>145</v>
      </c>
      <c r="L1457">
        <v>1670</v>
      </c>
      <c r="M1457" t="s">
        <v>491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420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494</v>
      </c>
      <c r="J1458">
        <v>2121</v>
      </c>
      <c r="K1458" t="s">
        <v>145</v>
      </c>
      <c r="L1458">
        <v>1670</v>
      </c>
      <c r="M1458" t="s">
        <v>491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420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504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420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528</v>
      </c>
      <c r="J1460">
        <v>2321</v>
      </c>
      <c r="K1460" t="s">
        <v>145</v>
      </c>
      <c r="L1460">
        <v>1671</v>
      </c>
      <c r="M1460" t="s">
        <v>484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420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499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420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511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420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479</v>
      </c>
      <c r="J1463" t="s">
        <v>480</v>
      </c>
      <c r="K1463" t="s">
        <v>145</v>
      </c>
      <c r="L1463">
        <v>1675</v>
      </c>
      <c r="M1463" t="s">
        <v>481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420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526</v>
      </c>
      <c r="J1464" t="s">
        <v>527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420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512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420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507</v>
      </c>
      <c r="J1466" t="s">
        <v>508</v>
      </c>
      <c r="K1466" t="s">
        <v>145</v>
      </c>
      <c r="L1466">
        <v>1674</v>
      </c>
      <c r="M1466" t="s">
        <v>509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420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518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420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500</v>
      </c>
      <c r="J1468">
        <v>2421</v>
      </c>
      <c r="K1468" t="s">
        <v>145</v>
      </c>
      <c r="L1468">
        <v>1671</v>
      </c>
      <c r="M1468" t="s">
        <v>484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420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496</v>
      </c>
      <c r="J1469" t="s">
        <v>497</v>
      </c>
      <c r="K1469" t="s">
        <v>145</v>
      </c>
      <c r="L1469">
        <v>1670</v>
      </c>
      <c r="M1469" t="s">
        <v>491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420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496</v>
      </c>
      <c r="J1470" t="s">
        <v>497</v>
      </c>
      <c r="K1470" t="s">
        <v>145</v>
      </c>
      <c r="L1470">
        <v>1670</v>
      </c>
      <c r="M1470" t="s">
        <v>491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420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503</v>
      </c>
      <c r="J1471">
        <v>2221</v>
      </c>
      <c r="K1471" t="s">
        <v>145</v>
      </c>
      <c r="L1471">
        <v>1670</v>
      </c>
      <c r="M1471" t="s">
        <v>491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420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519</v>
      </c>
      <c r="J1472" t="s">
        <v>520</v>
      </c>
      <c r="K1472" t="s">
        <v>145</v>
      </c>
      <c r="L1472">
        <v>1671</v>
      </c>
      <c r="M1472" t="s">
        <v>484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420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501</v>
      </c>
      <c r="J1473" t="s">
        <v>502</v>
      </c>
      <c r="K1473" t="s">
        <v>145</v>
      </c>
      <c r="L1473">
        <v>1670</v>
      </c>
      <c r="M1473" t="s">
        <v>491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420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487</v>
      </c>
      <c r="J1474" t="s">
        <v>488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420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513</v>
      </c>
      <c r="J1475">
        <v>3321</v>
      </c>
      <c r="K1475" t="s">
        <v>145</v>
      </c>
      <c r="L1475">
        <v>1670</v>
      </c>
      <c r="M1475" t="s">
        <v>491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420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494</v>
      </c>
      <c r="J1476">
        <v>2121</v>
      </c>
      <c r="K1476" t="s">
        <v>145</v>
      </c>
      <c r="L1476">
        <v>1670</v>
      </c>
      <c r="M1476" t="s">
        <v>491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420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499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420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521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420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506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420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525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420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514</v>
      </c>
      <c r="J1481" t="s">
        <v>515</v>
      </c>
      <c r="K1481" t="s">
        <v>145</v>
      </c>
      <c r="L1481">
        <v>1673</v>
      </c>
      <c r="M1481" t="s">
        <v>516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420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506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420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495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420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503</v>
      </c>
      <c r="J1484">
        <v>2221</v>
      </c>
      <c r="K1484" t="s">
        <v>145</v>
      </c>
      <c r="L1484">
        <v>1670</v>
      </c>
      <c r="M1484" t="s">
        <v>491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420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478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420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482</v>
      </c>
      <c r="J1486" t="s">
        <v>483</v>
      </c>
      <c r="K1486" t="s">
        <v>145</v>
      </c>
      <c r="L1486">
        <v>1671</v>
      </c>
      <c r="M1486" t="s">
        <v>484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420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513</v>
      </c>
      <c r="J1487">
        <v>3321</v>
      </c>
      <c r="K1487" t="s">
        <v>145</v>
      </c>
      <c r="L1487">
        <v>1670</v>
      </c>
      <c r="M1487" t="s">
        <v>491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420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533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420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517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420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496</v>
      </c>
      <c r="J1490" t="s">
        <v>497</v>
      </c>
      <c r="K1490" t="s">
        <v>145</v>
      </c>
      <c r="L1490">
        <v>1670</v>
      </c>
      <c r="M1490" t="s">
        <v>491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420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504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420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503</v>
      </c>
      <c r="J1492">
        <v>2221</v>
      </c>
      <c r="K1492" t="s">
        <v>145</v>
      </c>
      <c r="L1492">
        <v>1670</v>
      </c>
      <c r="M1492" t="s">
        <v>491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420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528</v>
      </c>
      <c r="J1493">
        <v>2321</v>
      </c>
      <c r="K1493" t="s">
        <v>145</v>
      </c>
      <c r="L1493">
        <v>1671</v>
      </c>
      <c r="M1493" t="s">
        <v>484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420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501</v>
      </c>
      <c r="J1494" t="s">
        <v>502</v>
      </c>
      <c r="K1494" t="s">
        <v>145</v>
      </c>
      <c r="L1494">
        <v>1670</v>
      </c>
      <c r="M1494" t="s">
        <v>491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420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501</v>
      </c>
      <c r="J1495" t="s">
        <v>502</v>
      </c>
      <c r="K1495" t="s">
        <v>145</v>
      </c>
      <c r="L1495">
        <v>1670</v>
      </c>
      <c r="M1495" t="s">
        <v>491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420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485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420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529</v>
      </c>
      <c r="J1497" t="s">
        <v>530</v>
      </c>
      <c r="K1497" t="s">
        <v>145</v>
      </c>
      <c r="L1497">
        <v>1675</v>
      </c>
      <c r="M1497" t="s">
        <v>481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420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525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420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506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420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514</v>
      </c>
      <c r="J1500" t="s">
        <v>515</v>
      </c>
      <c r="K1500" t="s">
        <v>145</v>
      </c>
      <c r="L1500">
        <v>1673</v>
      </c>
      <c r="M1500" t="s">
        <v>516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420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494</v>
      </c>
      <c r="J1501">
        <v>2121</v>
      </c>
      <c r="K1501" t="s">
        <v>145</v>
      </c>
      <c r="L1501">
        <v>1670</v>
      </c>
      <c r="M1501" t="s">
        <v>491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420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495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420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503</v>
      </c>
      <c r="J1503">
        <v>2221</v>
      </c>
      <c r="K1503" t="s">
        <v>145</v>
      </c>
      <c r="L1503">
        <v>1670</v>
      </c>
      <c r="M1503" t="s">
        <v>491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420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498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420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533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420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505</v>
      </c>
      <c r="J1506">
        <v>3421</v>
      </c>
      <c r="K1506" t="s">
        <v>145</v>
      </c>
      <c r="L1506">
        <v>1670</v>
      </c>
      <c r="M1506" t="s">
        <v>491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420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511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420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489</v>
      </c>
      <c r="J1508" t="s">
        <v>490</v>
      </c>
      <c r="K1508" t="s">
        <v>145</v>
      </c>
      <c r="L1508">
        <v>1670</v>
      </c>
      <c r="M1508" t="s">
        <v>491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420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479</v>
      </c>
      <c r="J1509" t="s">
        <v>480</v>
      </c>
      <c r="K1509" t="s">
        <v>145</v>
      </c>
      <c r="L1509">
        <v>1675</v>
      </c>
      <c r="M1509" t="s">
        <v>481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420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510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420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487</v>
      </c>
      <c r="J1511" t="s">
        <v>488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420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528</v>
      </c>
      <c r="J1512">
        <v>2321</v>
      </c>
      <c r="K1512" t="s">
        <v>145</v>
      </c>
      <c r="L1512">
        <v>1671</v>
      </c>
      <c r="M1512" t="s">
        <v>484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420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513</v>
      </c>
      <c r="J1513">
        <v>3321</v>
      </c>
      <c r="K1513" t="s">
        <v>145</v>
      </c>
      <c r="L1513">
        <v>1670</v>
      </c>
      <c r="M1513" t="s">
        <v>491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420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517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420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505</v>
      </c>
      <c r="J1515">
        <v>3421</v>
      </c>
      <c r="K1515" t="s">
        <v>145</v>
      </c>
      <c r="L1515">
        <v>1670</v>
      </c>
      <c r="M1515" t="s">
        <v>491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420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531</v>
      </c>
      <c r="J1516" t="s">
        <v>532</v>
      </c>
      <c r="K1516" t="s">
        <v>145</v>
      </c>
      <c r="L1516">
        <v>1672</v>
      </c>
      <c r="M1516" t="s">
        <v>524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420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506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420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494</v>
      </c>
      <c r="J1518">
        <v>2121</v>
      </c>
      <c r="K1518" t="s">
        <v>145</v>
      </c>
      <c r="L1518">
        <v>1670</v>
      </c>
      <c r="M1518" t="s">
        <v>491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420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498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420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499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420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518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420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522</v>
      </c>
      <c r="J1522" t="s">
        <v>523</v>
      </c>
      <c r="K1522" t="s">
        <v>145</v>
      </c>
      <c r="L1522">
        <v>1672</v>
      </c>
      <c r="M1522" t="s">
        <v>524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420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486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420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482</v>
      </c>
      <c r="J1524" t="s">
        <v>483</v>
      </c>
      <c r="K1524" t="s">
        <v>145</v>
      </c>
      <c r="L1524">
        <v>1671</v>
      </c>
      <c r="M1524" t="s">
        <v>484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420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482</v>
      </c>
      <c r="J1525" t="s">
        <v>483</v>
      </c>
      <c r="K1525" t="s">
        <v>145</v>
      </c>
      <c r="L1525">
        <v>1671</v>
      </c>
      <c r="M1525" t="s">
        <v>484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420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529</v>
      </c>
      <c r="J1526" t="s">
        <v>530</v>
      </c>
      <c r="K1526" t="s">
        <v>145</v>
      </c>
      <c r="L1526">
        <v>1675</v>
      </c>
      <c r="M1526" t="s">
        <v>481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420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510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420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506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420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496</v>
      </c>
      <c r="J1529" t="s">
        <v>497</v>
      </c>
      <c r="K1529" t="s">
        <v>145</v>
      </c>
      <c r="L1529">
        <v>1670</v>
      </c>
      <c r="M1529" t="s">
        <v>491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420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478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420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507</v>
      </c>
      <c r="J1531" t="s">
        <v>508</v>
      </c>
      <c r="K1531" t="s">
        <v>145</v>
      </c>
      <c r="L1531">
        <v>1674</v>
      </c>
      <c r="M1531" t="s">
        <v>509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420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504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420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519</v>
      </c>
      <c r="J1533" t="s">
        <v>520</v>
      </c>
      <c r="K1533" t="s">
        <v>145</v>
      </c>
      <c r="L1533">
        <v>1671</v>
      </c>
      <c r="M1533" t="s">
        <v>484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420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485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420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521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420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526</v>
      </c>
      <c r="J1536" t="s">
        <v>527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420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512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420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478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420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519</v>
      </c>
      <c r="J1539" t="s">
        <v>520</v>
      </c>
      <c r="K1539" t="s">
        <v>145</v>
      </c>
      <c r="L1539">
        <v>1671</v>
      </c>
      <c r="M1539" t="s">
        <v>484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420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499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420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500</v>
      </c>
      <c r="J1541">
        <v>2421</v>
      </c>
      <c r="K1541" t="s">
        <v>145</v>
      </c>
      <c r="L1541">
        <v>1671</v>
      </c>
      <c r="M1541" t="s">
        <v>484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420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510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420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506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420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489</v>
      </c>
      <c r="J1544" t="s">
        <v>490</v>
      </c>
      <c r="K1544" t="s">
        <v>145</v>
      </c>
      <c r="L1544">
        <v>1670</v>
      </c>
      <c r="M1544" t="s">
        <v>491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420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513</v>
      </c>
      <c r="J1545">
        <v>3321</v>
      </c>
      <c r="K1545" t="s">
        <v>145</v>
      </c>
      <c r="L1545">
        <v>1670</v>
      </c>
      <c r="M1545" t="s">
        <v>491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420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517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420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500</v>
      </c>
      <c r="J1547">
        <v>2421</v>
      </c>
      <c r="K1547" t="s">
        <v>145</v>
      </c>
      <c r="L1547">
        <v>1671</v>
      </c>
      <c r="M1547" t="s">
        <v>484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420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525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420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492</v>
      </c>
      <c r="J1549" t="s">
        <v>493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420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452</v>
      </c>
      <c r="J1550" t="s">
        <v>438</v>
      </c>
      <c r="K1550" t="s">
        <v>439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420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437</v>
      </c>
      <c r="J1551" t="s">
        <v>438</v>
      </c>
      <c r="K1551" t="s">
        <v>439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420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536</v>
      </c>
      <c r="J1552" t="s">
        <v>425</v>
      </c>
      <c r="K1552" t="s">
        <v>426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420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463</v>
      </c>
      <c r="J1553" t="s">
        <v>458</v>
      </c>
      <c r="K1553" t="s">
        <v>459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420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471</v>
      </c>
      <c r="J1554" t="s">
        <v>472</v>
      </c>
      <c r="K1554" t="s">
        <v>473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420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475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420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436</v>
      </c>
      <c r="J1556" t="s">
        <v>433</v>
      </c>
      <c r="K1556" t="s">
        <v>434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420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449</v>
      </c>
      <c r="J1557" t="s">
        <v>450</v>
      </c>
      <c r="K1557" t="s">
        <v>451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420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440</v>
      </c>
      <c r="J1558" t="s">
        <v>441</v>
      </c>
      <c r="K1558" t="s">
        <v>442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420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440</v>
      </c>
      <c r="J1559" t="s">
        <v>441</v>
      </c>
      <c r="K1559" t="s">
        <v>442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420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452</v>
      </c>
      <c r="J1560" t="s">
        <v>438</v>
      </c>
      <c r="K1560" t="s">
        <v>439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420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460</v>
      </c>
      <c r="J1561" t="s">
        <v>461</v>
      </c>
      <c r="K1561" t="s">
        <v>462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420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424</v>
      </c>
      <c r="J1562" t="s">
        <v>425</v>
      </c>
      <c r="K1562" t="s">
        <v>426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420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455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420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453</v>
      </c>
      <c r="J1564" t="s">
        <v>450</v>
      </c>
      <c r="K1564" t="s">
        <v>451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420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435</v>
      </c>
      <c r="J1565" t="s">
        <v>433</v>
      </c>
      <c r="K1565" t="s">
        <v>434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420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467</v>
      </c>
      <c r="J1566" t="s">
        <v>441</v>
      </c>
      <c r="K1566" t="s">
        <v>442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420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467</v>
      </c>
      <c r="J1567" t="s">
        <v>441</v>
      </c>
      <c r="K1567" t="s">
        <v>442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420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443</v>
      </c>
      <c r="J1568" t="s">
        <v>444</v>
      </c>
      <c r="K1568" t="s">
        <v>445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420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437</v>
      </c>
      <c r="J1569" t="s">
        <v>438</v>
      </c>
      <c r="K1569" t="s">
        <v>439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420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421</v>
      </c>
      <c r="J1570" t="s">
        <v>422</v>
      </c>
      <c r="K1570" t="s">
        <v>423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420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424</v>
      </c>
      <c r="J1571" t="s">
        <v>425</v>
      </c>
      <c r="K1571" t="s">
        <v>426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420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463</v>
      </c>
      <c r="J1572" t="s">
        <v>458</v>
      </c>
      <c r="K1572" t="s">
        <v>459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420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457</v>
      </c>
      <c r="J1573" t="s">
        <v>458</v>
      </c>
      <c r="K1573" t="s">
        <v>459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420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421</v>
      </c>
      <c r="J1574" t="s">
        <v>422</v>
      </c>
      <c r="K1574" t="s">
        <v>423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420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475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420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449</v>
      </c>
      <c r="J1576" t="s">
        <v>450</v>
      </c>
      <c r="K1576" t="s">
        <v>451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420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435</v>
      </c>
      <c r="J1577" t="s">
        <v>433</v>
      </c>
      <c r="K1577" t="s">
        <v>434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420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436</v>
      </c>
      <c r="J1578" t="s">
        <v>433</v>
      </c>
      <c r="K1578" t="s">
        <v>434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420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469</v>
      </c>
      <c r="J1579" t="s">
        <v>430</v>
      </c>
      <c r="K1579" t="s">
        <v>431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420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446</v>
      </c>
      <c r="J1580" t="s">
        <v>441</v>
      </c>
      <c r="K1580" t="s">
        <v>442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420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448</v>
      </c>
      <c r="J1581" t="s">
        <v>438</v>
      </c>
      <c r="K1581" t="s">
        <v>439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420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477</v>
      </c>
      <c r="J1582" t="s">
        <v>461</v>
      </c>
      <c r="K1582" t="s">
        <v>462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420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460</v>
      </c>
      <c r="J1583" t="s">
        <v>461</v>
      </c>
      <c r="K1583" t="s">
        <v>462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420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428</v>
      </c>
      <c r="J1584" t="s">
        <v>425</v>
      </c>
      <c r="K1584" t="s">
        <v>426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420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428</v>
      </c>
      <c r="J1585" t="s">
        <v>425</v>
      </c>
      <c r="K1585" t="s">
        <v>426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420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421</v>
      </c>
      <c r="J1586" t="s">
        <v>422</v>
      </c>
      <c r="K1586" t="s">
        <v>423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420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435</v>
      </c>
      <c r="J1587" t="s">
        <v>433</v>
      </c>
      <c r="K1587" t="s">
        <v>434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420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432</v>
      </c>
      <c r="J1588" t="s">
        <v>433</v>
      </c>
      <c r="K1588" t="s">
        <v>434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420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469</v>
      </c>
      <c r="J1589" t="s">
        <v>430</v>
      </c>
      <c r="K1589" t="s">
        <v>431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420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447</v>
      </c>
      <c r="J1590" t="s">
        <v>438</v>
      </c>
      <c r="K1590" t="s">
        <v>439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420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448</v>
      </c>
      <c r="J1591" t="s">
        <v>438</v>
      </c>
      <c r="K1591" t="s">
        <v>439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420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427</v>
      </c>
      <c r="J1592" t="s">
        <v>425</v>
      </c>
      <c r="K1592" t="s">
        <v>426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420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457</v>
      </c>
      <c r="J1593" t="s">
        <v>458</v>
      </c>
      <c r="K1593" t="s">
        <v>459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420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464</v>
      </c>
      <c r="J1594" t="s">
        <v>465</v>
      </c>
      <c r="K1594" t="s">
        <v>466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420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470</v>
      </c>
      <c r="J1595" t="s">
        <v>430</v>
      </c>
      <c r="K1595" t="s">
        <v>431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420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447</v>
      </c>
      <c r="J1596" t="s">
        <v>438</v>
      </c>
      <c r="K1596" t="s">
        <v>439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420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424</v>
      </c>
      <c r="J1597" t="s">
        <v>425</v>
      </c>
      <c r="K1597" t="s">
        <v>426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420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453</v>
      </c>
      <c r="J1598" t="s">
        <v>450</v>
      </c>
      <c r="K1598" t="s">
        <v>451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420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427</v>
      </c>
      <c r="J1599" t="s">
        <v>425</v>
      </c>
      <c r="K1599" t="s">
        <v>426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420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432</v>
      </c>
      <c r="J1600" t="s">
        <v>433</v>
      </c>
      <c r="K1600" t="s">
        <v>434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420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432</v>
      </c>
      <c r="J1601" t="s">
        <v>433</v>
      </c>
      <c r="K1601" t="s">
        <v>434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420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446</v>
      </c>
      <c r="J1602" t="s">
        <v>441</v>
      </c>
      <c r="K1602" t="s">
        <v>442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420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476</v>
      </c>
      <c r="J1603" t="s">
        <v>458</v>
      </c>
      <c r="K1603" t="s">
        <v>459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420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454</v>
      </c>
      <c r="J1604" t="s">
        <v>422</v>
      </c>
      <c r="K1604" t="s">
        <v>423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420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468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420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453</v>
      </c>
      <c r="J1606" t="s">
        <v>450</v>
      </c>
      <c r="K1606" t="s">
        <v>451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420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440</v>
      </c>
      <c r="J1607" t="s">
        <v>441</v>
      </c>
      <c r="K1607" t="s">
        <v>442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420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440</v>
      </c>
      <c r="J1608" t="s">
        <v>441</v>
      </c>
      <c r="K1608" t="s">
        <v>442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420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440</v>
      </c>
      <c r="J1609" t="s">
        <v>441</v>
      </c>
      <c r="K1609" t="s">
        <v>442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420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446</v>
      </c>
      <c r="J1610" t="s">
        <v>441</v>
      </c>
      <c r="K1610" t="s">
        <v>442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420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421</v>
      </c>
      <c r="J1611" t="s">
        <v>422</v>
      </c>
      <c r="K1611" t="s">
        <v>423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420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427</v>
      </c>
      <c r="J1612" t="s">
        <v>425</v>
      </c>
      <c r="K1612" t="s">
        <v>426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420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428</v>
      </c>
      <c r="J1613" t="s">
        <v>425</v>
      </c>
      <c r="K1613" t="s">
        <v>426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420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449</v>
      </c>
      <c r="J1614" t="s">
        <v>450</v>
      </c>
      <c r="K1614" t="s">
        <v>451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420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449</v>
      </c>
      <c r="J1615" t="s">
        <v>450</v>
      </c>
      <c r="K1615" t="s">
        <v>451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420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454</v>
      </c>
      <c r="J1616" t="s">
        <v>422</v>
      </c>
      <c r="K1616" t="s">
        <v>423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420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474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420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436</v>
      </c>
      <c r="J1618" t="s">
        <v>433</v>
      </c>
      <c r="K1618" t="s">
        <v>434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420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429</v>
      </c>
      <c r="J1619" t="s">
        <v>430</v>
      </c>
      <c r="K1619" t="s">
        <v>431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420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470</v>
      </c>
      <c r="J1620" t="s">
        <v>430</v>
      </c>
      <c r="K1620" t="s">
        <v>431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420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446</v>
      </c>
      <c r="J1621" t="s">
        <v>441</v>
      </c>
      <c r="K1621" t="s">
        <v>442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420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485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420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526</v>
      </c>
      <c r="J1623" t="s">
        <v>527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420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478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420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478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420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513</v>
      </c>
      <c r="J1626">
        <v>3321</v>
      </c>
      <c r="K1626" t="s">
        <v>145</v>
      </c>
      <c r="L1626">
        <v>1670</v>
      </c>
      <c r="M1626" t="s">
        <v>491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420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533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420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525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420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519</v>
      </c>
      <c r="J1629" t="s">
        <v>520</v>
      </c>
      <c r="K1629" t="s">
        <v>145</v>
      </c>
      <c r="L1629">
        <v>1671</v>
      </c>
      <c r="M1629" t="s">
        <v>484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420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507</v>
      </c>
      <c r="J1630" t="s">
        <v>508</v>
      </c>
      <c r="K1630" t="s">
        <v>145</v>
      </c>
      <c r="L1630">
        <v>1674</v>
      </c>
      <c r="M1630" t="s">
        <v>509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420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506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420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531</v>
      </c>
      <c r="J1632" t="s">
        <v>532</v>
      </c>
      <c r="K1632" t="s">
        <v>145</v>
      </c>
      <c r="L1632">
        <v>1672</v>
      </c>
      <c r="M1632" t="s">
        <v>524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420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500</v>
      </c>
      <c r="J1633">
        <v>2421</v>
      </c>
      <c r="K1633" t="s">
        <v>145</v>
      </c>
      <c r="L1633">
        <v>1671</v>
      </c>
      <c r="M1633" t="s">
        <v>484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420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529</v>
      </c>
      <c r="J1634" t="s">
        <v>530</v>
      </c>
      <c r="K1634" t="s">
        <v>145</v>
      </c>
      <c r="L1634">
        <v>1675</v>
      </c>
      <c r="M1634" t="s">
        <v>481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420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494</v>
      </c>
      <c r="J1635">
        <v>2121</v>
      </c>
      <c r="K1635" t="s">
        <v>145</v>
      </c>
      <c r="L1635">
        <v>1670</v>
      </c>
      <c r="M1635" t="s">
        <v>491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420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495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420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506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420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510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420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498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420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525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420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506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420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494</v>
      </c>
      <c r="J1642">
        <v>2121</v>
      </c>
      <c r="K1642" t="s">
        <v>145</v>
      </c>
      <c r="L1642">
        <v>1670</v>
      </c>
      <c r="M1642" t="s">
        <v>491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420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510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420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489</v>
      </c>
      <c r="J1644" t="s">
        <v>490</v>
      </c>
      <c r="K1644" t="s">
        <v>145</v>
      </c>
      <c r="L1644">
        <v>1670</v>
      </c>
      <c r="M1644" t="s">
        <v>491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420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513</v>
      </c>
      <c r="J1645">
        <v>3321</v>
      </c>
      <c r="K1645" t="s">
        <v>145</v>
      </c>
      <c r="L1645">
        <v>1670</v>
      </c>
      <c r="M1645" t="s">
        <v>491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420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517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420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511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420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486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420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479</v>
      </c>
      <c r="J1649" t="s">
        <v>480</v>
      </c>
      <c r="K1649" t="s">
        <v>145</v>
      </c>
      <c r="L1649">
        <v>1675</v>
      </c>
      <c r="M1649" t="s">
        <v>481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420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504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420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528</v>
      </c>
      <c r="J1651">
        <v>2321</v>
      </c>
      <c r="K1651" t="s">
        <v>145</v>
      </c>
      <c r="L1651">
        <v>1671</v>
      </c>
      <c r="M1651" t="s">
        <v>484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420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522</v>
      </c>
      <c r="J1652" t="s">
        <v>523</v>
      </c>
      <c r="K1652" t="s">
        <v>145</v>
      </c>
      <c r="L1652">
        <v>1672</v>
      </c>
      <c r="M1652" t="s">
        <v>524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420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505</v>
      </c>
      <c r="J1653">
        <v>3421</v>
      </c>
      <c r="K1653" t="s">
        <v>145</v>
      </c>
      <c r="L1653">
        <v>1670</v>
      </c>
      <c r="M1653" t="s">
        <v>491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420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499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420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499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420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485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420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510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420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496</v>
      </c>
      <c r="J1658" t="s">
        <v>497</v>
      </c>
      <c r="K1658" t="s">
        <v>145</v>
      </c>
      <c r="L1658">
        <v>1670</v>
      </c>
      <c r="M1658" t="s">
        <v>491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420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506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420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517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420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501</v>
      </c>
      <c r="J1661" t="s">
        <v>502</v>
      </c>
      <c r="K1661" t="s">
        <v>145</v>
      </c>
      <c r="L1661">
        <v>1670</v>
      </c>
      <c r="M1661" t="s">
        <v>491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420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501</v>
      </c>
      <c r="J1662" t="s">
        <v>502</v>
      </c>
      <c r="K1662" t="s">
        <v>145</v>
      </c>
      <c r="L1662">
        <v>1670</v>
      </c>
      <c r="M1662" t="s">
        <v>491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420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521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420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482</v>
      </c>
      <c r="J1664" t="s">
        <v>483</v>
      </c>
      <c r="K1664" t="s">
        <v>145</v>
      </c>
      <c r="L1664">
        <v>1671</v>
      </c>
      <c r="M1664" t="s">
        <v>484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420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482</v>
      </c>
      <c r="J1665" t="s">
        <v>483</v>
      </c>
      <c r="K1665" t="s">
        <v>145</v>
      </c>
      <c r="L1665">
        <v>1671</v>
      </c>
      <c r="M1665" t="s">
        <v>484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420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500</v>
      </c>
      <c r="J1666">
        <v>2421</v>
      </c>
      <c r="K1666" t="s">
        <v>145</v>
      </c>
      <c r="L1666">
        <v>1671</v>
      </c>
      <c r="M1666" t="s">
        <v>484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420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518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420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503</v>
      </c>
      <c r="J1668">
        <v>2221</v>
      </c>
      <c r="K1668" t="s">
        <v>145</v>
      </c>
      <c r="L1668">
        <v>1670</v>
      </c>
      <c r="M1668" t="s">
        <v>491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420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503</v>
      </c>
      <c r="J1669">
        <v>2221</v>
      </c>
      <c r="K1669" t="s">
        <v>145</v>
      </c>
      <c r="L1669">
        <v>1670</v>
      </c>
      <c r="M1669" t="s">
        <v>491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420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519</v>
      </c>
      <c r="J1670" t="s">
        <v>520</v>
      </c>
      <c r="K1670" t="s">
        <v>145</v>
      </c>
      <c r="L1670">
        <v>1671</v>
      </c>
      <c r="M1670" t="s">
        <v>484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420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492</v>
      </c>
      <c r="J1671" t="s">
        <v>493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420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505</v>
      </c>
      <c r="J1672">
        <v>3421</v>
      </c>
      <c r="K1672" t="s">
        <v>145</v>
      </c>
      <c r="L1672">
        <v>1670</v>
      </c>
      <c r="M1672" t="s">
        <v>491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420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498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420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496</v>
      </c>
      <c r="J1674" t="s">
        <v>497</v>
      </c>
      <c r="K1674" t="s">
        <v>145</v>
      </c>
      <c r="L1674">
        <v>1670</v>
      </c>
      <c r="M1674" t="s">
        <v>491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420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504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420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528</v>
      </c>
      <c r="J1676">
        <v>2321</v>
      </c>
      <c r="K1676" t="s">
        <v>145</v>
      </c>
      <c r="L1676">
        <v>1671</v>
      </c>
      <c r="M1676" t="s">
        <v>484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420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512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420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514</v>
      </c>
      <c r="J1678" t="s">
        <v>515</v>
      </c>
      <c r="K1678" t="s">
        <v>145</v>
      </c>
      <c r="L1678">
        <v>1673</v>
      </c>
      <c r="M1678" t="s">
        <v>516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420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489</v>
      </c>
      <c r="J1679" t="s">
        <v>490</v>
      </c>
      <c r="K1679" t="s">
        <v>145</v>
      </c>
      <c r="L1679">
        <v>1670</v>
      </c>
      <c r="M1679" t="s">
        <v>491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420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487</v>
      </c>
      <c r="J1680" t="s">
        <v>488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420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469</v>
      </c>
      <c r="J1681" t="s">
        <v>430</v>
      </c>
      <c r="K1681" t="s">
        <v>431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420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469</v>
      </c>
      <c r="J1682" t="s">
        <v>430</v>
      </c>
      <c r="K1682" t="s">
        <v>431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420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440</v>
      </c>
      <c r="J1683" t="s">
        <v>441</v>
      </c>
      <c r="K1683" t="s">
        <v>442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420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440</v>
      </c>
      <c r="J1684" t="s">
        <v>441</v>
      </c>
      <c r="K1684" t="s">
        <v>442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420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446</v>
      </c>
      <c r="J1685" t="s">
        <v>441</v>
      </c>
      <c r="K1685" t="s">
        <v>442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420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427</v>
      </c>
      <c r="J1686" t="s">
        <v>425</v>
      </c>
      <c r="K1686" t="s">
        <v>426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420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436</v>
      </c>
      <c r="J1687" t="s">
        <v>433</v>
      </c>
      <c r="K1687" t="s">
        <v>434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420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421</v>
      </c>
      <c r="J1688" t="s">
        <v>422</v>
      </c>
      <c r="K1688" t="s">
        <v>423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420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475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420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448</v>
      </c>
      <c r="J1690" t="s">
        <v>438</v>
      </c>
      <c r="K1690" t="s">
        <v>439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420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446</v>
      </c>
      <c r="J1691" t="s">
        <v>441</v>
      </c>
      <c r="K1691" t="s">
        <v>442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420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443</v>
      </c>
      <c r="J1692" t="s">
        <v>444</v>
      </c>
      <c r="K1692" t="s">
        <v>445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420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463</v>
      </c>
      <c r="J1693" t="s">
        <v>458</v>
      </c>
      <c r="K1693" t="s">
        <v>459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420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457</v>
      </c>
      <c r="J1694" t="s">
        <v>458</v>
      </c>
      <c r="K1694" t="s">
        <v>459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420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457</v>
      </c>
      <c r="J1695" t="s">
        <v>458</v>
      </c>
      <c r="K1695" t="s">
        <v>459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420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424</v>
      </c>
      <c r="J1696" t="s">
        <v>425</v>
      </c>
      <c r="K1696" t="s">
        <v>426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420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421</v>
      </c>
      <c r="J1697" t="s">
        <v>422</v>
      </c>
      <c r="K1697" t="s">
        <v>423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420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453</v>
      </c>
      <c r="J1698" t="s">
        <v>450</v>
      </c>
      <c r="K1698" t="s">
        <v>451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420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460</v>
      </c>
      <c r="J1699" t="s">
        <v>461</v>
      </c>
      <c r="K1699" t="s">
        <v>462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420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455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420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468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420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467</v>
      </c>
      <c r="J1702" t="s">
        <v>441</v>
      </c>
      <c r="K1702" t="s">
        <v>442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420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449</v>
      </c>
      <c r="J1703" t="s">
        <v>450</v>
      </c>
      <c r="K1703" t="s">
        <v>451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420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424</v>
      </c>
      <c r="J1704" t="s">
        <v>425</v>
      </c>
      <c r="K1704" t="s">
        <v>426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420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454</v>
      </c>
      <c r="J1705" t="s">
        <v>422</v>
      </c>
      <c r="K1705" t="s">
        <v>423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420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452</v>
      </c>
      <c r="J1706" t="s">
        <v>438</v>
      </c>
      <c r="K1706" t="s">
        <v>439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420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470</v>
      </c>
      <c r="J1707" t="s">
        <v>430</v>
      </c>
      <c r="K1707" t="s">
        <v>431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420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446</v>
      </c>
      <c r="J1708" t="s">
        <v>441</v>
      </c>
      <c r="K1708" t="s">
        <v>442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420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449</v>
      </c>
      <c r="J1709" t="s">
        <v>450</v>
      </c>
      <c r="K1709" t="s">
        <v>451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420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428</v>
      </c>
      <c r="J1710" t="s">
        <v>425</v>
      </c>
      <c r="K1710" t="s">
        <v>426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420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435</v>
      </c>
      <c r="J1711" t="s">
        <v>433</v>
      </c>
      <c r="K1711" t="s">
        <v>434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420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436</v>
      </c>
      <c r="J1712" t="s">
        <v>433</v>
      </c>
      <c r="K1712" t="s">
        <v>434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420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427</v>
      </c>
      <c r="J1713" t="s">
        <v>425</v>
      </c>
      <c r="K1713" t="s">
        <v>426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420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536</v>
      </c>
      <c r="J1714" t="s">
        <v>425</v>
      </c>
      <c r="K1714" t="s">
        <v>426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420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460</v>
      </c>
      <c r="J1715" t="s">
        <v>461</v>
      </c>
      <c r="K1715" t="s">
        <v>462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420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447</v>
      </c>
      <c r="J1716" t="s">
        <v>438</v>
      </c>
      <c r="K1716" t="s">
        <v>439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420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464</v>
      </c>
      <c r="J1717" t="s">
        <v>465</v>
      </c>
      <c r="K1717" t="s">
        <v>466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420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471</v>
      </c>
      <c r="J1718" t="s">
        <v>472</v>
      </c>
      <c r="K1718" t="s">
        <v>473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420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446</v>
      </c>
      <c r="J1719" t="s">
        <v>441</v>
      </c>
      <c r="K1719" t="s">
        <v>442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420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435</v>
      </c>
      <c r="J1720" t="s">
        <v>433</v>
      </c>
      <c r="K1720" t="s">
        <v>434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420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437</v>
      </c>
      <c r="J1721" t="s">
        <v>438</v>
      </c>
      <c r="K1721" t="s">
        <v>439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420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429</v>
      </c>
      <c r="J1722" t="s">
        <v>430</v>
      </c>
      <c r="K1722" t="s">
        <v>431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420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470</v>
      </c>
      <c r="J1723" t="s">
        <v>430</v>
      </c>
      <c r="K1723" t="s">
        <v>431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420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453</v>
      </c>
      <c r="J1724" t="s">
        <v>450</v>
      </c>
      <c r="K1724" t="s">
        <v>451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420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424</v>
      </c>
      <c r="J1725" t="s">
        <v>425</v>
      </c>
      <c r="K1725" t="s">
        <v>426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420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463</v>
      </c>
      <c r="J1726" t="s">
        <v>458</v>
      </c>
      <c r="K1726" t="s">
        <v>459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420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449</v>
      </c>
      <c r="J1727" t="s">
        <v>450</v>
      </c>
      <c r="K1727" t="s">
        <v>451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420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432</v>
      </c>
      <c r="J1728" t="s">
        <v>433</v>
      </c>
      <c r="K1728" t="s">
        <v>434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420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453</v>
      </c>
      <c r="J1729" t="s">
        <v>450</v>
      </c>
      <c r="K1729" t="s">
        <v>451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420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421</v>
      </c>
      <c r="J1730" t="s">
        <v>422</v>
      </c>
      <c r="K1730" t="s">
        <v>423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420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475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420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447</v>
      </c>
      <c r="J1732" t="s">
        <v>438</v>
      </c>
      <c r="K1732" t="s">
        <v>439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420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448</v>
      </c>
      <c r="J1733" t="s">
        <v>438</v>
      </c>
      <c r="K1733" t="s">
        <v>439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420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440</v>
      </c>
      <c r="J1734" t="s">
        <v>441</v>
      </c>
      <c r="K1734" t="s">
        <v>442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420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463</v>
      </c>
      <c r="J1735" t="s">
        <v>458</v>
      </c>
      <c r="K1735" t="s">
        <v>459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420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476</v>
      </c>
      <c r="J1736" t="s">
        <v>458</v>
      </c>
      <c r="K1736" t="s">
        <v>459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420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428</v>
      </c>
      <c r="J1737" t="s">
        <v>425</v>
      </c>
      <c r="K1737" t="s">
        <v>426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420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449</v>
      </c>
      <c r="J1738" t="s">
        <v>450</v>
      </c>
      <c r="K1738" t="s">
        <v>451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420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432</v>
      </c>
      <c r="J1739" t="s">
        <v>433</v>
      </c>
      <c r="K1739" t="s">
        <v>434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420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427</v>
      </c>
      <c r="J1740" t="s">
        <v>425</v>
      </c>
      <c r="K1740" t="s">
        <v>426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420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421</v>
      </c>
      <c r="J1741" t="s">
        <v>422</v>
      </c>
      <c r="K1741" t="s">
        <v>423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420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454</v>
      </c>
      <c r="J1742" t="s">
        <v>422</v>
      </c>
      <c r="K1742" t="s">
        <v>423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420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477</v>
      </c>
      <c r="J1743" t="s">
        <v>461</v>
      </c>
      <c r="K1743" t="s">
        <v>462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420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440</v>
      </c>
      <c r="J1744" t="s">
        <v>441</v>
      </c>
      <c r="K1744" t="s">
        <v>442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420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467</v>
      </c>
      <c r="J1745" t="s">
        <v>441</v>
      </c>
      <c r="K1745" t="s">
        <v>442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420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440</v>
      </c>
      <c r="J1746" t="s">
        <v>441</v>
      </c>
      <c r="K1746" t="s">
        <v>442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420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428</v>
      </c>
      <c r="J1747" t="s">
        <v>425</v>
      </c>
      <c r="K1747" t="s">
        <v>426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420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436</v>
      </c>
      <c r="J1748" t="s">
        <v>433</v>
      </c>
      <c r="K1748" t="s">
        <v>434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420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432</v>
      </c>
      <c r="J1749" t="s">
        <v>433</v>
      </c>
      <c r="K1749" t="s">
        <v>434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420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435</v>
      </c>
      <c r="J1750" t="s">
        <v>433</v>
      </c>
      <c r="K1750" t="s">
        <v>434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420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474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420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452</v>
      </c>
      <c r="J1752" t="s">
        <v>438</v>
      </c>
      <c r="K1752" t="s">
        <v>439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420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437</v>
      </c>
      <c r="J1753" t="s">
        <v>438</v>
      </c>
      <c r="K1753" t="s">
        <v>439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420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492</v>
      </c>
      <c r="J1754" t="s">
        <v>493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420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529</v>
      </c>
      <c r="J1755" t="s">
        <v>530</v>
      </c>
      <c r="K1755" t="s">
        <v>145</v>
      </c>
      <c r="L1755">
        <v>1675</v>
      </c>
      <c r="M1755" t="s">
        <v>481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420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519</v>
      </c>
      <c r="J1756" t="s">
        <v>520</v>
      </c>
      <c r="K1756" t="s">
        <v>145</v>
      </c>
      <c r="L1756">
        <v>1671</v>
      </c>
      <c r="M1756" t="s">
        <v>484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420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482</v>
      </c>
      <c r="J1757" t="s">
        <v>483</v>
      </c>
      <c r="K1757" t="s">
        <v>145</v>
      </c>
      <c r="L1757">
        <v>1671</v>
      </c>
      <c r="M1757" t="s">
        <v>484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420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522</v>
      </c>
      <c r="J1758" t="s">
        <v>523</v>
      </c>
      <c r="K1758" t="s">
        <v>145</v>
      </c>
      <c r="L1758">
        <v>1672</v>
      </c>
      <c r="M1758" t="s">
        <v>524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420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494</v>
      </c>
      <c r="J1759">
        <v>2121</v>
      </c>
      <c r="K1759" t="s">
        <v>145</v>
      </c>
      <c r="L1759">
        <v>1670</v>
      </c>
      <c r="M1759" t="s">
        <v>491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420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496</v>
      </c>
      <c r="J1760" t="s">
        <v>497</v>
      </c>
      <c r="K1760" t="s">
        <v>145</v>
      </c>
      <c r="L1760">
        <v>1670</v>
      </c>
      <c r="M1760" t="s">
        <v>491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420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506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420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506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420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513</v>
      </c>
      <c r="J1763">
        <v>3321</v>
      </c>
      <c r="K1763" t="s">
        <v>145</v>
      </c>
      <c r="L1763">
        <v>1670</v>
      </c>
      <c r="M1763" t="s">
        <v>491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420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525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420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531</v>
      </c>
      <c r="J1765" t="s">
        <v>532</v>
      </c>
      <c r="K1765" t="s">
        <v>145</v>
      </c>
      <c r="L1765">
        <v>1672</v>
      </c>
      <c r="M1765" t="s">
        <v>524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420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507</v>
      </c>
      <c r="J1766" t="s">
        <v>508</v>
      </c>
      <c r="K1766" t="s">
        <v>145</v>
      </c>
      <c r="L1766">
        <v>1674</v>
      </c>
      <c r="M1766" t="s">
        <v>509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420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489</v>
      </c>
      <c r="J1767" t="s">
        <v>490</v>
      </c>
      <c r="K1767" t="s">
        <v>145</v>
      </c>
      <c r="L1767">
        <v>1670</v>
      </c>
      <c r="M1767" t="s">
        <v>491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420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498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420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499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420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499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420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485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420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485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420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517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420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517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420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504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420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494</v>
      </c>
      <c r="J1776">
        <v>2121</v>
      </c>
      <c r="K1776" t="s">
        <v>145</v>
      </c>
      <c r="L1776">
        <v>1670</v>
      </c>
      <c r="M1776" t="s">
        <v>491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420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495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420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506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420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510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420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528</v>
      </c>
      <c r="J1780">
        <v>2321</v>
      </c>
      <c r="K1780" t="s">
        <v>145</v>
      </c>
      <c r="L1780">
        <v>1671</v>
      </c>
      <c r="M1780" t="s">
        <v>484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420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482</v>
      </c>
      <c r="J1781" t="s">
        <v>483</v>
      </c>
      <c r="K1781" t="s">
        <v>145</v>
      </c>
      <c r="L1781">
        <v>1671</v>
      </c>
      <c r="M1781" t="s">
        <v>484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420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500</v>
      </c>
      <c r="J1782">
        <v>2421</v>
      </c>
      <c r="K1782" t="s">
        <v>145</v>
      </c>
      <c r="L1782">
        <v>1671</v>
      </c>
      <c r="M1782" t="s">
        <v>484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420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500</v>
      </c>
      <c r="J1783">
        <v>2421</v>
      </c>
      <c r="K1783" t="s">
        <v>145</v>
      </c>
      <c r="L1783">
        <v>1671</v>
      </c>
      <c r="M1783" t="s">
        <v>484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420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511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420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521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420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487</v>
      </c>
      <c r="J1786" t="s">
        <v>488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420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503</v>
      </c>
      <c r="J1787">
        <v>2221</v>
      </c>
      <c r="K1787" t="s">
        <v>145</v>
      </c>
      <c r="L1787">
        <v>1670</v>
      </c>
      <c r="M1787" t="s">
        <v>491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420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478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420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525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420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486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420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510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420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514</v>
      </c>
      <c r="J1792" t="s">
        <v>515</v>
      </c>
      <c r="K1792" t="s">
        <v>145</v>
      </c>
      <c r="L1792">
        <v>1673</v>
      </c>
      <c r="M1792" t="s">
        <v>516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420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479</v>
      </c>
      <c r="J1793" t="s">
        <v>480</v>
      </c>
      <c r="K1793" t="s">
        <v>145</v>
      </c>
      <c r="L1793">
        <v>1675</v>
      </c>
      <c r="M1793" t="s">
        <v>481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420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498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420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533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420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501</v>
      </c>
      <c r="J1796" t="s">
        <v>502</v>
      </c>
      <c r="K1796" t="s">
        <v>145</v>
      </c>
      <c r="L1796">
        <v>1670</v>
      </c>
      <c r="M1796" t="s">
        <v>491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420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501</v>
      </c>
      <c r="J1797" t="s">
        <v>502</v>
      </c>
      <c r="K1797" t="s">
        <v>145</v>
      </c>
      <c r="L1797">
        <v>1670</v>
      </c>
      <c r="M1797" t="s">
        <v>491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420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505</v>
      </c>
      <c r="J1798">
        <v>3421</v>
      </c>
      <c r="K1798" t="s">
        <v>145</v>
      </c>
      <c r="L1798">
        <v>1670</v>
      </c>
      <c r="M1798" t="s">
        <v>491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420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496</v>
      </c>
      <c r="J1799" t="s">
        <v>497</v>
      </c>
      <c r="K1799" t="s">
        <v>145</v>
      </c>
      <c r="L1799">
        <v>1670</v>
      </c>
      <c r="M1799" t="s">
        <v>491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420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506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420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489</v>
      </c>
      <c r="J1801" t="s">
        <v>490</v>
      </c>
      <c r="K1801" t="s">
        <v>145</v>
      </c>
      <c r="L1801">
        <v>1670</v>
      </c>
      <c r="M1801" t="s">
        <v>491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420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528</v>
      </c>
      <c r="J1802">
        <v>2321</v>
      </c>
      <c r="K1802" t="s">
        <v>145</v>
      </c>
      <c r="L1802">
        <v>1671</v>
      </c>
      <c r="M1802" t="s">
        <v>484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420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518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420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513</v>
      </c>
      <c r="J1804">
        <v>3321</v>
      </c>
      <c r="K1804" t="s">
        <v>145</v>
      </c>
      <c r="L1804">
        <v>1670</v>
      </c>
      <c r="M1804" t="s">
        <v>491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420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504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420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519</v>
      </c>
      <c r="J1806" t="s">
        <v>520</v>
      </c>
      <c r="K1806" t="s">
        <v>145</v>
      </c>
      <c r="L1806">
        <v>1671</v>
      </c>
      <c r="M1806" t="s">
        <v>484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420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510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420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505</v>
      </c>
      <c r="J1808">
        <v>3421</v>
      </c>
      <c r="K1808" t="s">
        <v>145</v>
      </c>
      <c r="L1808">
        <v>1670</v>
      </c>
      <c r="M1808" t="s">
        <v>491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420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503</v>
      </c>
      <c r="J1809">
        <v>2221</v>
      </c>
      <c r="K1809" t="s">
        <v>145</v>
      </c>
      <c r="L1809">
        <v>1670</v>
      </c>
      <c r="M1809" t="s">
        <v>491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420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478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420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526</v>
      </c>
      <c r="J1811" t="s">
        <v>527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420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512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420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440</v>
      </c>
      <c r="J1813" t="s">
        <v>441</v>
      </c>
      <c r="K1813" t="s">
        <v>442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420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446</v>
      </c>
      <c r="J1814" t="s">
        <v>441</v>
      </c>
      <c r="K1814" t="s">
        <v>442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420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424</v>
      </c>
      <c r="J1815" t="s">
        <v>425</v>
      </c>
      <c r="K1815" t="s">
        <v>426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420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421</v>
      </c>
      <c r="J1816" t="s">
        <v>422</v>
      </c>
      <c r="K1816" t="s">
        <v>423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420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477</v>
      </c>
      <c r="J1817" t="s">
        <v>461</v>
      </c>
      <c r="K1817" t="s">
        <v>462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420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446</v>
      </c>
      <c r="J1818" t="s">
        <v>441</v>
      </c>
      <c r="K1818" t="s">
        <v>442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420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437</v>
      </c>
      <c r="J1819" t="s">
        <v>438</v>
      </c>
      <c r="K1819" t="s">
        <v>439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420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447</v>
      </c>
      <c r="J1820" t="s">
        <v>438</v>
      </c>
      <c r="K1820" t="s">
        <v>439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420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448</v>
      </c>
      <c r="J1821" t="s">
        <v>438</v>
      </c>
      <c r="K1821" t="s">
        <v>439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420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469</v>
      </c>
      <c r="J1822" t="s">
        <v>430</v>
      </c>
      <c r="K1822" t="s">
        <v>431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420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429</v>
      </c>
      <c r="J1823" t="s">
        <v>430</v>
      </c>
      <c r="K1823" t="s">
        <v>431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420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428</v>
      </c>
      <c r="J1824" t="s">
        <v>425</v>
      </c>
      <c r="K1824" t="s">
        <v>426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420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446</v>
      </c>
      <c r="J1825" t="s">
        <v>441</v>
      </c>
      <c r="K1825" t="s">
        <v>442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420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467</v>
      </c>
      <c r="J1826" t="s">
        <v>441</v>
      </c>
      <c r="K1826" t="s">
        <v>442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420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440</v>
      </c>
      <c r="J1827" t="s">
        <v>441</v>
      </c>
      <c r="K1827" t="s">
        <v>442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420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474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420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452</v>
      </c>
      <c r="J1829" t="s">
        <v>438</v>
      </c>
      <c r="K1829" t="s">
        <v>439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420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453</v>
      </c>
      <c r="J1830" t="s">
        <v>450</v>
      </c>
      <c r="K1830" t="s">
        <v>451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420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453</v>
      </c>
      <c r="J1831" t="s">
        <v>450</v>
      </c>
      <c r="K1831" t="s">
        <v>451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420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454</v>
      </c>
      <c r="J1832" t="s">
        <v>422</v>
      </c>
      <c r="K1832" t="s">
        <v>423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420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463</v>
      </c>
      <c r="J1833" t="s">
        <v>458</v>
      </c>
      <c r="K1833" t="s">
        <v>459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420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448</v>
      </c>
      <c r="J1834" t="s">
        <v>438</v>
      </c>
      <c r="K1834" t="s">
        <v>439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420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427</v>
      </c>
      <c r="J1835" t="s">
        <v>425</v>
      </c>
      <c r="K1835" t="s">
        <v>426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420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435</v>
      </c>
      <c r="J1836" t="s">
        <v>433</v>
      </c>
      <c r="K1836" t="s">
        <v>434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420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436</v>
      </c>
      <c r="J1837" t="s">
        <v>433</v>
      </c>
      <c r="K1837" t="s">
        <v>434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420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436</v>
      </c>
      <c r="J1838" t="s">
        <v>433</v>
      </c>
      <c r="K1838" t="s">
        <v>434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420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452</v>
      </c>
      <c r="J1839" t="s">
        <v>438</v>
      </c>
      <c r="K1839" t="s">
        <v>439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420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460</v>
      </c>
      <c r="J1840" t="s">
        <v>461</v>
      </c>
      <c r="K1840" t="s">
        <v>462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420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449</v>
      </c>
      <c r="J1841" t="s">
        <v>450</v>
      </c>
      <c r="K1841" t="s">
        <v>451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420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432</v>
      </c>
      <c r="J1842" t="s">
        <v>433</v>
      </c>
      <c r="K1842" t="s">
        <v>434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420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470</v>
      </c>
      <c r="J1843" t="s">
        <v>430</v>
      </c>
      <c r="K1843" t="s">
        <v>431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420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470</v>
      </c>
      <c r="J1844" t="s">
        <v>430</v>
      </c>
      <c r="K1844" t="s">
        <v>431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420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469</v>
      </c>
      <c r="J1845" t="s">
        <v>430</v>
      </c>
      <c r="K1845" t="s">
        <v>431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420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464</v>
      </c>
      <c r="J1846" t="s">
        <v>465</v>
      </c>
      <c r="K1846" t="s">
        <v>466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420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471</v>
      </c>
      <c r="J1847" t="s">
        <v>472</v>
      </c>
      <c r="K1847" t="s">
        <v>473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420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536</v>
      </c>
      <c r="J1848" t="s">
        <v>425</v>
      </c>
      <c r="K1848" t="s">
        <v>426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420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454</v>
      </c>
      <c r="J1849" t="s">
        <v>422</v>
      </c>
      <c r="K1849" t="s">
        <v>423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420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449</v>
      </c>
      <c r="J1850" t="s">
        <v>450</v>
      </c>
      <c r="K1850" t="s">
        <v>451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420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424</v>
      </c>
      <c r="J1851" t="s">
        <v>425</v>
      </c>
      <c r="K1851" t="s">
        <v>426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420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432</v>
      </c>
      <c r="J1852" t="s">
        <v>433</v>
      </c>
      <c r="K1852" t="s">
        <v>434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420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428</v>
      </c>
      <c r="J1853" t="s">
        <v>425</v>
      </c>
      <c r="K1853" t="s">
        <v>426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420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421</v>
      </c>
      <c r="J1854" t="s">
        <v>422</v>
      </c>
      <c r="K1854" t="s">
        <v>423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420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424</v>
      </c>
      <c r="J1855" t="s">
        <v>425</v>
      </c>
      <c r="K1855" t="s">
        <v>426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420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443</v>
      </c>
      <c r="J1856" t="s">
        <v>444</v>
      </c>
      <c r="K1856" t="s">
        <v>445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420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432</v>
      </c>
      <c r="J1857" t="s">
        <v>433</v>
      </c>
      <c r="K1857" t="s">
        <v>434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420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440</v>
      </c>
      <c r="J1858" t="s">
        <v>441</v>
      </c>
      <c r="K1858" t="s">
        <v>442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420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467</v>
      </c>
      <c r="J1859" t="s">
        <v>441</v>
      </c>
      <c r="K1859" t="s">
        <v>442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420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463</v>
      </c>
      <c r="J1860" t="s">
        <v>458</v>
      </c>
      <c r="K1860" t="s">
        <v>459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420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457</v>
      </c>
      <c r="J1861" t="s">
        <v>458</v>
      </c>
      <c r="K1861" t="s">
        <v>459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420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440</v>
      </c>
      <c r="J1862" t="s">
        <v>441</v>
      </c>
      <c r="K1862" t="s">
        <v>442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420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446</v>
      </c>
      <c r="J1863" t="s">
        <v>441</v>
      </c>
      <c r="K1863" t="s">
        <v>442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420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468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420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475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420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455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420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449</v>
      </c>
      <c r="J1867" t="s">
        <v>450</v>
      </c>
      <c r="K1867" t="s">
        <v>451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420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449</v>
      </c>
      <c r="J1868" t="s">
        <v>450</v>
      </c>
      <c r="K1868" t="s">
        <v>451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420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447</v>
      </c>
      <c r="J1869" t="s">
        <v>438</v>
      </c>
      <c r="K1869" t="s">
        <v>439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420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440</v>
      </c>
      <c r="J1870" t="s">
        <v>441</v>
      </c>
      <c r="K1870" t="s">
        <v>442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420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463</v>
      </c>
      <c r="J1871" t="s">
        <v>458</v>
      </c>
      <c r="K1871" t="s">
        <v>459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420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476</v>
      </c>
      <c r="J1872" t="s">
        <v>458</v>
      </c>
      <c r="K1872" t="s">
        <v>459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420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457</v>
      </c>
      <c r="J1873" t="s">
        <v>458</v>
      </c>
      <c r="K1873" t="s">
        <v>459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420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475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420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453</v>
      </c>
      <c r="J1875" t="s">
        <v>450</v>
      </c>
      <c r="K1875" t="s">
        <v>451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420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427</v>
      </c>
      <c r="J1876" t="s">
        <v>425</v>
      </c>
      <c r="K1876" t="s">
        <v>426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420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421</v>
      </c>
      <c r="J1877" t="s">
        <v>422</v>
      </c>
      <c r="K1877" t="s">
        <v>423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420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421</v>
      </c>
      <c r="J1878" t="s">
        <v>422</v>
      </c>
      <c r="K1878" t="s">
        <v>423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420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460</v>
      </c>
      <c r="J1879" t="s">
        <v>461</v>
      </c>
      <c r="K1879" t="s">
        <v>462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420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435</v>
      </c>
      <c r="J1880" t="s">
        <v>433</v>
      </c>
      <c r="K1880" t="s">
        <v>434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420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437</v>
      </c>
      <c r="J1881" t="s">
        <v>438</v>
      </c>
      <c r="K1881" t="s">
        <v>439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420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428</v>
      </c>
      <c r="J1882" t="s">
        <v>425</v>
      </c>
      <c r="K1882" t="s">
        <v>426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420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470</v>
      </c>
      <c r="J1883" t="s">
        <v>430</v>
      </c>
      <c r="K1883" t="s">
        <v>431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420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471</v>
      </c>
      <c r="J1884" t="s">
        <v>472</v>
      </c>
      <c r="K1884" t="s">
        <v>473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420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421</v>
      </c>
      <c r="J1885" t="s">
        <v>422</v>
      </c>
      <c r="K1885" t="s">
        <v>423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420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453</v>
      </c>
      <c r="J1886" t="s">
        <v>450</v>
      </c>
      <c r="K1886" t="s">
        <v>451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420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424</v>
      </c>
      <c r="J1887" t="s">
        <v>425</v>
      </c>
      <c r="K1887" t="s">
        <v>426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420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469</v>
      </c>
      <c r="J1888" t="s">
        <v>430</v>
      </c>
      <c r="K1888" t="s">
        <v>431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420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421</v>
      </c>
      <c r="J1889" t="s">
        <v>422</v>
      </c>
      <c r="K1889" t="s">
        <v>423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420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424</v>
      </c>
      <c r="J1890" t="s">
        <v>425</v>
      </c>
      <c r="K1890" t="s">
        <v>426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420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463</v>
      </c>
      <c r="J1891" t="s">
        <v>458</v>
      </c>
      <c r="K1891" t="s">
        <v>459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420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440</v>
      </c>
      <c r="J1892" t="s">
        <v>441</v>
      </c>
      <c r="K1892" t="s">
        <v>442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420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467</v>
      </c>
      <c r="J1893" t="s">
        <v>441</v>
      </c>
      <c r="K1893" t="s">
        <v>442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420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470</v>
      </c>
      <c r="J1894" t="s">
        <v>430</v>
      </c>
      <c r="K1894" t="s">
        <v>431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420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446</v>
      </c>
      <c r="J1895" t="s">
        <v>441</v>
      </c>
      <c r="K1895" t="s">
        <v>442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420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475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420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437</v>
      </c>
      <c r="J1897" t="s">
        <v>438</v>
      </c>
      <c r="K1897" t="s">
        <v>439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420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432</v>
      </c>
      <c r="J1898" t="s">
        <v>433</v>
      </c>
      <c r="K1898" t="s">
        <v>434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420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421</v>
      </c>
      <c r="J1899" t="s">
        <v>422</v>
      </c>
      <c r="K1899" t="s">
        <v>423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420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454</v>
      </c>
      <c r="J1900" t="s">
        <v>422</v>
      </c>
      <c r="K1900" t="s">
        <v>423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420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463</v>
      </c>
      <c r="J1901" t="s">
        <v>458</v>
      </c>
      <c r="K1901" t="s">
        <v>459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420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463</v>
      </c>
      <c r="J1902" t="s">
        <v>458</v>
      </c>
      <c r="K1902" t="s">
        <v>459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420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476</v>
      </c>
      <c r="J1903" t="s">
        <v>458</v>
      </c>
      <c r="K1903" t="s">
        <v>459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420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468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420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469</v>
      </c>
      <c r="J1905" t="s">
        <v>430</v>
      </c>
      <c r="K1905" t="s">
        <v>431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420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467</v>
      </c>
      <c r="J1906" t="s">
        <v>441</v>
      </c>
      <c r="K1906" t="s">
        <v>442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420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446</v>
      </c>
      <c r="J1907" t="s">
        <v>441</v>
      </c>
      <c r="K1907" t="s">
        <v>442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420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448</v>
      </c>
      <c r="J1908" t="s">
        <v>438</v>
      </c>
      <c r="K1908" t="s">
        <v>439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420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448</v>
      </c>
      <c r="J1909" t="s">
        <v>438</v>
      </c>
      <c r="K1909" t="s">
        <v>439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420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436</v>
      </c>
      <c r="J1910" t="s">
        <v>433</v>
      </c>
      <c r="K1910" t="s">
        <v>434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420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435</v>
      </c>
      <c r="J1911" t="s">
        <v>433</v>
      </c>
      <c r="K1911" t="s">
        <v>434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420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453</v>
      </c>
      <c r="J1912" t="s">
        <v>450</v>
      </c>
      <c r="K1912" t="s">
        <v>451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420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449</v>
      </c>
      <c r="J1913" t="s">
        <v>450</v>
      </c>
      <c r="K1913" t="s">
        <v>451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420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453</v>
      </c>
      <c r="J1914" t="s">
        <v>450</v>
      </c>
      <c r="K1914" t="s">
        <v>451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420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428</v>
      </c>
      <c r="J1915" t="s">
        <v>425</v>
      </c>
      <c r="K1915" t="s">
        <v>426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420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536</v>
      </c>
      <c r="J1916" t="s">
        <v>425</v>
      </c>
      <c r="K1916" t="s">
        <v>426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420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454</v>
      </c>
      <c r="J1917" t="s">
        <v>422</v>
      </c>
      <c r="K1917" t="s">
        <v>423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420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460</v>
      </c>
      <c r="J1918" t="s">
        <v>461</v>
      </c>
      <c r="K1918" t="s">
        <v>462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420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429</v>
      </c>
      <c r="J1919" t="s">
        <v>430</v>
      </c>
      <c r="K1919" t="s">
        <v>431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420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443</v>
      </c>
      <c r="J1920" t="s">
        <v>444</v>
      </c>
      <c r="K1920" t="s">
        <v>445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420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447</v>
      </c>
      <c r="J1921" t="s">
        <v>438</v>
      </c>
      <c r="K1921" t="s">
        <v>439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420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437</v>
      </c>
      <c r="J1922" t="s">
        <v>438</v>
      </c>
      <c r="K1922" t="s">
        <v>439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420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436</v>
      </c>
      <c r="J1923" t="s">
        <v>433</v>
      </c>
      <c r="K1923" t="s">
        <v>434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420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432</v>
      </c>
      <c r="J1924" t="s">
        <v>433</v>
      </c>
      <c r="K1924" t="s">
        <v>434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420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435</v>
      </c>
      <c r="J1925" t="s">
        <v>433</v>
      </c>
      <c r="K1925" t="s">
        <v>434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420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454</v>
      </c>
      <c r="J1926" t="s">
        <v>422</v>
      </c>
      <c r="K1926" t="s">
        <v>423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420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449</v>
      </c>
      <c r="J1927" t="s">
        <v>450</v>
      </c>
      <c r="K1927" t="s">
        <v>451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420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474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420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455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420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452</v>
      </c>
      <c r="J1930" t="s">
        <v>438</v>
      </c>
      <c r="K1930" t="s">
        <v>439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420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449</v>
      </c>
      <c r="J1931" t="s">
        <v>450</v>
      </c>
      <c r="K1931" t="s">
        <v>451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420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427</v>
      </c>
      <c r="J1932" t="s">
        <v>425</v>
      </c>
      <c r="K1932" t="s">
        <v>426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420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477</v>
      </c>
      <c r="J1933" t="s">
        <v>461</v>
      </c>
      <c r="K1933" t="s">
        <v>462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420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460</v>
      </c>
      <c r="J1934" t="s">
        <v>461</v>
      </c>
      <c r="K1934" t="s">
        <v>462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420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457</v>
      </c>
      <c r="J1935" t="s">
        <v>458</v>
      </c>
      <c r="K1935" t="s">
        <v>459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420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440</v>
      </c>
      <c r="J1936" t="s">
        <v>441</v>
      </c>
      <c r="K1936" t="s">
        <v>442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420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440</v>
      </c>
      <c r="J1937" t="s">
        <v>441</v>
      </c>
      <c r="K1937" t="s">
        <v>442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420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446</v>
      </c>
      <c r="J1938" t="s">
        <v>441</v>
      </c>
      <c r="K1938" t="s">
        <v>442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420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475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420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447</v>
      </c>
      <c r="J1940" t="s">
        <v>438</v>
      </c>
      <c r="K1940" t="s">
        <v>439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420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428</v>
      </c>
      <c r="J1941" t="s">
        <v>425</v>
      </c>
      <c r="K1941" t="s">
        <v>426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420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428</v>
      </c>
      <c r="J1942" t="s">
        <v>425</v>
      </c>
      <c r="K1942" t="s">
        <v>426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420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457</v>
      </c>
      <c r="J1943" t="s">
        <v>458</v>
      </c>
      <c r="K1943" t="s">
        <v>459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420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440</v>
      </c>
      <c r="J1944" t="s">
        <v>441</v>
      </c>
      <c r="K1944" t="s">
        <v>442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420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440</v>
      </c>
      <c r="J1945" t="s">
        <v>441</v>
      </c>
      <c r="K1945" t="s">
        <v>442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420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446</v>
      </c>
      <c r="J1946" t="s">
        <v>441</v>
      </c>
      <c r="K1946" t="s">
        <v>442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420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452</v>
      </c>
      <c r="J1947" t="s">
        <v>438</v>
      </c>
      <c r="K1947" t="s">
        <v>439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420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464</v>
      </c>
      <c r="J1948" t="s">
        <v>465</v>
      </c>
      <c r="K1948" t="s">
        <v>466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420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432</v>
      </c>
      <c r="J1949" t="s">
        <v>433</v>
      </c>
      <c r="K1949" t="s">
        <v>434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420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421</v>
      </c>
      <c r="J1950" t="s">
        <v>422</v>
      </c>
      <c r="K1950" t="s">
        <v>423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420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424</v>
      </c>
      <c r="J1951" t="s">
        <v>425</v>
      </c>
      <c r="K1951" t="s">
        <v>426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420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427</v>
      </c>
      <c r="J1952" t="s">
        <v>425</v>
      </c>
      <c r="K1952" t="s">
        <v>426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420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449</v>
      </c>
      <c r="J1953" t="s">
        <v>450</v>
      </c>
      <c r="K1953" t="s">
        <v>451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420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506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420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529</v>
      </c>
      <c r="J1955" t="s">
        <v>530</v>
      </c>
      <c r="K1955" t="s">
        <v>145</v>
      </c>
      <c r="L1955">
        <v>1675</v>
      </c>
      <c r="M1955" t="s">
        <v>481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420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525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420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496</v>
      </c>
      <c r="J1957" t="s">
        <v>497</v>
      </c>
      <c r="K1957" t="s">
        <v>145</v>
      </c>
      <c r="L1957">
        <v>1670</v>
      </c>
      <c r="M1957" t="s">
        <v>491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420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503</v>
      </c>
      <c r="J1958">
        <v>2221</v>
      </c>
      <c r="K1958" t="s">
        <v>145</v>
      </c>
      <c r="L1958">
        <v>1670</v>
      </c>
      <c r="M1958" t="s">
        <v>491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420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504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420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528</v>
      </c>
      <c r="J1960">
        <v>2321</v>
      </c>
      <c r="K1960" t="s">
        <v>145</v>
      </c>
      <c r="L1960">
        <v>1671</v>
      </c>
      <c r="M1960" t="s">
        <v>484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420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499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420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482</v>
      </c>
      <c r="J1962" t="s">
        <v>483</v>
      </c>
      <c r="K1962" t="s">
        <v>145</v>
      </c>
      <c r="L1962">
        <v>1671</v>
      </c>
      <c r="M1962" t="s">
        <v>484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420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485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420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506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420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522</v>
      </c>
      <c r="J1965" t="s">
        <v>523</v>
      </c>
      <c r="K1965" t="s">
        <v>145</v>
      </c>
      <c r="L1965">
        <v>1672</v>
      </c>
      <c r="M1965" t="s">
        <v>524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420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528</v>
      </c>
      <c r="J1966">
        <v>2321</v>
      </c>
      <c r="K1966" t="s">
        <v>145</v>
      </c>
      <c r="L1966">
        <v>1671</v>
      </c>
      <c r="M1966" t="s">
        <v>484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420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482</v>
      </c>
      <c r="J1967" t="s">
        <v>483</v>
      </c>
      <c r="K1967" t="s">
        <v>145</v>
      </c>
      <c r="L1967">
        <v>1671</v>
      </c>
      <c r="M1967" t="s">
        <v>484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420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505</v>
      </c>
      <c r="J1968">
        <v>3421</v>
      </c>
      <c r="K1968" t="s">
        <v>145</v>
      </c>
      <c r="L1968">
        <v>1670</v>
      </c>
      <c r="M1968" t="s">
        <v>491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420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521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420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496</v>
      </c>
      <c r="J1970" t="s">
        <v>497</v>
      </c>
      <c r="K1970" t="s">
        <v>145</v>
      </c>
      <c r="L1970">
        <v>1670</v>
      </c>
      <c r="M1970" t="s">
        <v>491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420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503</v>
      </c>
      <c r="J1971">
        <v>2221</v>
      </c>
      <c r="K1971" t="s">
        <v>145</v>
      </c>
      <c r="L1971">
        <v>1670</v>
      </c>
      <c r="M1971" t="s">
        <v>491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420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519</v>
      </c>
      <c r="J1972" t="s">
        <v>520</v>
      </c>
      <c r="K1972" t="s">
        <v>145</v>
      </c>
      <c r="L1972">
        <v>1671</v>
      </c>
      <c r="M1972" t="s">
        <v>484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420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514</v>
      </c>
      <c r="J1973" t="s">
        <v>515</v>
      </c>
      <c r="K1973" t="s">
        <v>145</v>
      </c>
      <c r="L1973">
        <v>1673</v>
      </c>
      <c r="M1973" t="s">
        <v>516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420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494</v>
      </c>
      <c r="J1974">
        <v>2121</v>
      </c>
      <c r="K1974" t="s">
        <v>145</v>
      </c>
      <c r="L1974">
        <v>1670</v>
      </c>
      <c r="M1974" t="s">
        <v>491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420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510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420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506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420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506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420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505</v>
      </c>
      <c r="J1978">
        <v>3421</v>
      </c>
      <c r="K1978" t="s">
        <v>145</v>
      </c>
      <c r="L1978">
        <v>1670</v>
      </c>
      <c r="M1978" t="s">
        <v>491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420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511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420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489</v>
      </c>
      <c r="J1980" t="s">
        <v>490</v>
      </c>
      <c r="K1980" t="s">
        <v>145</v>
      </c>
      <c r="L1980">
        <v>1670</v>
      </c>
      <c r="M1980" t="s">
        <v>491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420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489</v>
      </c>
      <c r="J1981" t="s">
        <v>490</v>
      </c>
      <c r="K1981" t="s">
        <v>145</v>
      </c>
      <c r="L1981">
        <v>1670</v>
      </c>
      <c r="M1981" t="s">
        <v>491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420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512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420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500</v>
      </c>
      <c r="J1983">
        <v>2421</v>
      </c>
      <c r="K1983" t="s">
        <v>145</v>
      </c>
      <c r="L1983">
        <v>1671</v>
      </c>
      <c r="M1983" t="s">
        <v>484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420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500</v>
      </c>
      <c r="J1984">
        <v>2421</v>
      </c>
      <c r="K1984" t="s">
        <v>145</v>
      </c>
      <c r="L1984">
        <v>1671</v>
      </c>
      <c r="M1984" t="s">
        <v>484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420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510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420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517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420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501</v>
      </c>
      <c r="J1987" t="s">
        <v>502</v>
      </c>
      <c r="K1987" t="s">
        <v>145</v>
      </c>
      <c r="L1987">
        <v>1670</v>
      </c>
      <c r="M1987" t="s">
        <v>491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420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513</v>
      </c>
      <c r="J1988">
        <v>3321</v>
      </c>
      <c r="K1988" t="s">
        <v>145</v>
      </c>
      <c r="L1988">
        <v>1670</v>
      </c>
      <c r="M1988" t="s">
        <v>491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420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487</v>
      </c>
      <c r="J1989" t="s">
        <v>488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420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478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420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504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420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498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420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499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420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492</v>
      </c>
      <c r="J1994" t="s">
        <v>493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420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533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420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494</v>
      </c>
      <c r="J1996">
        <v>2121</v>
      </c>
      <c r="K1996" t="s">
        <v>145</v>
      </c>
      <c r="L1996">
        <v>1670</v>
      </c>
      <c r="M1996" t="s">
        <v>491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420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510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420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531</v>
      </c>
      <c r="J1998" t="s">
        <v>532</v>
      </c>
      <c r="K1998" t="s">
        <v>145</v>
      </c>
      <c r="L1998">
        <v>1672</v>
      </c>
      <c r="M1998" t="s">
        <v>524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420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478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420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518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420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526</v>
      </c>
      <c r="J2001" t="s">
        <v>527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420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479</v>
      </c>
      <c r="J2002" t="s">
        <v>480</v>
      </c>
      <c r="K2002" t="s">
        <v>145</v>
      </c>
      <c r="L2002">
        <v>1675</v>
      </c>
      <c r="M2002" t="s">
        <v>481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420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486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420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525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420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495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420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519</v>
      </c>
      <c r="J2006" t="s">
        <v>520</v>
      </c>
      <c r="K2006" t="s">
        <v>145</v>
      </c>
      <c r="L2006">
        <v>1671</v>
      </c>
      <c r="M2006" t="s">
        <v>484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420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498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420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485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420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507</v>
      </c>
      <c r="J2009" t="s">
        <v>508</v>
      </c>
      <c r="K2009" t="s">
        <v>145</v>
      </c>
      <c r="L2009">
        <v>1674</v>
      </c>
      <c r="M2009" t="s">
        <v>509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420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517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420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501</v>
      </c>
      <c r="J2011" t="s">
        <v>502</v>
      </c>
      <c r="K2011" t="s">
        <v>145</v>
      </c>
      <c r="L2011">
        <v>1670</v>
      </c>
      <c r="M2011" t="s">
        <v>491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420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513</v>
      </c>
      <c r="J2012">
        <v>3321</v>
      </c>
      <c r="K2012" t="s">
        <v>145</v>
      </c>
      <c r="L2012">
        <v>1670</v>
      </c>
      <c r="M2012" t="s">
        <v>491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420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429</v>
      </c>
      <c r="J2013" t="s">
        <v>430</v>
      </c>
      <c r="K2013" t="s">
        <v>431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420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446</v>
      </c>
      <c r="J2014" t="s">
        <v>441</v>
      </c>
      <c r="K2014" t="s">
        <v>442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420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447</v>
      </c>
      <c r="J2015" t="s">
        <v>438</v>
      </c>
      <c r="K2015" t="s">
        <v>439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420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432</v>
      </c>
      <c r="J2016" t="s">
        <v>433</v>
      </c>
      <c r="K2016" t="s">
        <v>434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420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421</v>
      </c>
      <c r="J2017" t="s">
        <v>422</v>
      </c>
      <c r="K2017" t="s">
        <v>423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420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421</v>
      </c>
      <c r="J2018" t="s">
        <v>422</v>
      </c>
      <c r="K2018" t="s">
        <v>423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420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453</v>
      </c>
      <c r="J2019" t="s">
        <v>450</v>
      </c>
      <c r="K2019" t="s">
        <v>451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420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449</v>
      </c>
      <c r="J2020" t="s">
        <v>450</v>
      </c>
      <c r="K2020" t="s">
        <v>451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420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424</v>
      </c>
      <c r="J2021" t="s">
        <v>425</v>
      </c>
      <c r="K2021" t="s">
        <v>426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420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427</v>
      </c>
      <c r="J2022" t="s">
        <v>425</v>
      </c>
      <c r="K2022" t="s">
        <v>426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420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460</v>
      </c>
      <c r="J2023" t="s">
        <v>461</v>
      </c>
      <c r="K2023" t="s">
        <v>462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420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463</v>
      </c>
      <c r="J2024" t="s">
        <v>458</v>
      </c>
      <c r="K2024" t="s">
        <v>459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420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467</v>
      </c>
      <c r="J2025" t="s">
        <v>441</v>
      </c>
      <c r="K2025" t="s">
        <v>442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420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440</v>
      </c>
      <c r="J2026" t="s">
        <v>441</v>
      </c>
      <c r="K2026" t="s">
        <v>442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420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448</v>
      </c>
      <c r="J2027" t="s">
        <v>438</v>
      </c>
      <c r="K2027" t="s">
        <v>439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420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464</v>
      </c>
      <c r="J2028" t="s">
        <v>465</v>
      </c>
      <c r="K2028" t="s">
        <v>466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420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436</v>
      </c>
      <c r="J2029" t="s">
        <v>433</v>
      </c>
      <c r="K2029" t="s">
        <v>434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420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428</v>
      </c>
      <c r="J2030" t="s">
        <v>425</v>
      </c>
      <c r="K2030" t="s">
        <v>426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420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536</v>
      </c>
      <c r="J2031" t="s">
        <v>425</v>
      </c>
      <c r="K2031" t="s">
        <v>426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420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454</v>
      </c>
      <c r="J2032" t="s">
        <v>422</v>
      </c>
      <c r="K2032" t="s">
        <v>423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420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463</v>
      </c>
      <c r="J2033" t="s">
        <v>458</v>
      </c>
      <c r="K2033" t="s">
        <v>459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420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449</v>
      </c>
      <c r="J2034" t="s">
        <v>450</v>
      </c>
      <c r="K2034" t="s">
        <v>451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420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469</v>
      </c>
      <c r="J2035" t="s">
        <v>430</v>
      </c>
      <c r="K2035" t="s">
        <v>431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420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470</v>
      </c>
      <c r="J2036" t="s">
        <v>430</v>
      </c>
      <c r="K2036" t="s">
        <v>431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420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470</v>
      </c>
      <c r="J2037" t="s">
        <v>430</v>
      </c>
      <c r="K2037" t="s">
        <v>431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420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440</v>
      </c>
      <c r="J2038" t="s">
        <v>441</v>
      </c>
      <c r="K2038" t="s">
        <v>442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420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446</v>
      </c>
      <c r="J2039" t="s">
        <v>441</v>
      </c>
      <c r="K2039" t="s">
        <v>442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420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448</v>
      </c>
      <c r="J2040" t="s">
        <v>438</v>
      </c>
      <c r="K2040" t="s">
        <v>439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420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452</v>
      </c>
      <c r="J2041" t="s">
        <v>438</v>
      </c>
      <c r="K2041" t="s">
        <v>439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420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436</v>
      </c>
      <c r="J2042" t="s">
        <v>433</v>
      </c>
      <c r="K2042" t="s">
        <v>434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420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432</v>
      </c>
      <c r="J2043" t="s">
        <v>433</v>
      </c>
      <c r="K2043" t="s">
        <v>434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420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421</v>
      </c>
      <c r="J2044" t="s">
        <v>422</v>
      </c>
      <c r="K2044" t="s">
        <v>423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420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421</v>
      </c>
      <c r="J2045" t="s">
        <v>422</v>
      </c>
      <c r="K2045" t="s">
        <v>423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420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453</v>
      </c>
      <c r="J2046" t="s">
        <v>450</v>
      </c>
      <c r="K2046" t="s">
        <v>451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420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424</v>
      </c>
      <c r="J2047" t="s">
        <v>425</v>
      </c>
      <c r="K2047" t="s">
        <v>426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420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424</v>
      </c>
      <c r="J2048" t="s">
        <v>425</v>
      </c>
      <c r="K2048" t="s">
        <v>426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420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427</v>
      </c>
      <c r="J2049" t="s">
        <v>425</v>
      </c>
      <c r="K2049" t="s">
        <v>426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420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463</v>
      </c>
      <c r="J2050" t="s">
        <v>458</v>
      </c>
      <c r="K2050" t="s">
        <v>459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420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475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420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435</v>
      </c>
      <c r="J2052" t="s">
        <v>433</v>
      </c>
      <c r="K2052" t="s">
        <v>434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420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435</v>
      </c>
      <c r="J2053" t="s">
        <v>433</v>
      </c>
      <c r="K2053" t="s">
        <v>434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420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446</v>
      </c>
      <c r="J2054" t="s">
        <v>441</v>
      </c>
      <c r="K2054" t="s">
        <v>442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420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440</v>
      </c>
      <c r="J2055" t="s">
        <v>441</v>
      </c>
      <c r="K2055" t="s">
        <v>442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420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440</v>
      </c>
      <c r="J2056" t="s">
        <v>441</v>
      </c>
      <c r="K2056" t="s">
        <v>442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420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443</v>
      </c>
      <c r="J2057" t="s">
        <v>444</v>
      </c>
      <c r="K2057" t="s">
        <v>445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420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452</v>
      </c>
      <c r="J2058" t="s">
        <v>438</v>
      </c>
      <c r="K2058" t="s">
        <v>439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420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449</v>
      </c>
      <c r="J2059" t="s">
        <v>450</v>
      </c>
      <c r="K2059" t="s">
        <v>451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420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460</v>
      </c>
      <c r="J2060" t="s">
        <v>461</v>
      </c>
      <c r="K2060" t="s">
        <v>462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420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457</v>
      </c>
      <c r="J2061" t="s">
        <v>458</v>
      </c>
      <c r="K2061" t="s">
        <v>459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420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457</v>
      </c>
      <c r="J2062" t="s">
        <v>458</v>
      </c>
      <c r="K2062" t="s">
        <v>459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420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468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420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440</v>
      </c>
      <c r="J2064" t="s">
        <v>441</v>
      </c>
      <c r="K2064" t="s">
        <v>442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420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437</v>
      </c>
      <c r="J2065" t="s">
        <v>438</v>
      </c>
      <c r="K2065" t="s">
        <v>439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420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453</v>
      </c>
      <c r="J2066" t="s">
        <v>450</v>
      </c>
      <c r="K2066" t="s">
        <v>451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420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454</v>
      </c>
      <c r="J2067" t="s">
        <v>422</v>
      </c>
      <c r="K2067" t="s">
        <v>423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420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477</v>
      </c>
      <c r="J2068" t="s">
        <v>461</v>
      </c>
      <c r="K2068" t="s">
        <v>462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420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475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420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474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420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469</v>
      </c>
      <c r="J2071" t="s">
        <v>430</v>
      </c>
      <c r="K2071" t="s">
        <v>431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420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467</v>
      </c>
      <c r="J2072" t="s">
        <v>441</v>
      </c>
      <c r="K2072" t="s">
        <v>442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420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432</v>
      </c>
      <c r="J2073" t="s">
        <v>433</v>
      </c>
      <c r="K2073" t="s">
        <v>434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420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454</v>
      </c>
      <c r="J2074" t="s">
        <v>422</v>
      </c>
      <c r="K2074" t="s">
        <v>423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420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449</v>
      </c>
      <c r="J2075" t="s">
        <v>450</v>
      </c>
      <c r="K2075" t="s">
        <v>451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420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428</v>
      </c>
      <c r="J2076" t="s">
        <v>425</v>
      </c>
      <c r="K2076" t="s">
        <v>426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420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476</v>
      </c>
      <c r="J2077" t="s">
        <v>458</v>
      </c>
      <c r="K2077" t="s">
        <v>459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420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455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420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446</v>
      </c>
      <c r="J2079" t="s">
        <v>441</v>
      </c>
      <c r="K2079" t="s">
        <v>442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420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471</v>
      </c>
      <c r="J2080" t="s">
        <v>472</v>
      </c>
      <c r="K2080" t="s">
        <v>473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420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447</v>
      </c>
      <c r="J2081" t="s">
        <v>438</v>
      </c>
      <c r="K2081" t="s">
        <v>439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420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437</v>
      </c>
      <c r="J2082" t="s">
        <v>438</v>
      </c>
      <c r="K2082" t="s">
        <v>439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420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436</v>
      </c>
      <c r="J2083" t="s">
        <v>433</v>
      </c>
      <c r="K2083" t="s">
        <v>434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420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428</v>
      </c>
      <c r="J2084" t="s">
        <v>425</v>
      </c>
      <c r="K2084" t="s">
        <v>426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420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519</v>
      </c>
      <c r="J2085" t="s">
        <v>520</v>
      </c>
      <c r="K2085" t="s">
        <v>145</v>
      </c>
      <c r="L2085">
        <v>1671</v>
      </c>
      <c r="M2085" t="s">
        <v>484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420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506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420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503</v>
      </c>
      <c r="J2087">
        <v>2221</v>
      </c>
      <c r="K2087" t="s">
        <v>145</v>
      </c>
      <c r="L2087">
        <v>1670</v>
      </c>
      <c r="M2087" t="s">
        <v>491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420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506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420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528</v>
      </c>
      <c r="J2089">
        <v>2321</v>
      </c>
      <c r="K2089" t="s">
        <v>145</v>
      </c>
      <c r="L2089">
        <v>1671</v>
      </c>
      <c r="M2089" t="s">
        <v>484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420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528</v>
      </c>
      <c r="J2090">
        <v>2321</v>
      </c>
      <c r="K2090" t="s">
        <v>145</v>
      </c>
      <c r="L2090">
        <v>1671</v>
      </c>
      <c r="M2090" t="s">
        <v>484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420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494</v>
      </c>
      <c r="J2091">
        <v>2121</v>
      </c>
      <c r="K2091" t="s">
        <v>145</v>
      </c>
      <c r="L2091">
        <v>1670</v>
      </c>
      <c r="M2091" t="s">
        <v>491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420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507</v>
      </c>
      <c r="J2092" t="s">
        <v>508</v>
      </c>
      <c r="K2092" t="s">
        <v>145</v>
      </c>
      <c r="L2092">
        <v>1674</v>
      </c>
      <c r="M2092" t="s">
        <v>509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420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522</v>
      </c>
      <c r="J2093" t="s">
        <v>523</v>
      </c>
      <c r="K2093" t="s">
        <v>145</v>
      </c>
      <c r="L2093">
        <v>1672</v>
      </c>
      <c r="M2093" t="s">
        <v>524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420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525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420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513</v>
      </c>
      <c r="J2095">
        <v>3321</v>
      </c>
      <c r="K2095" t="s">
        <v>145</v>
      </c>
      <c r="L2095">
        <v>1670</v>
      </c>
      <c r="M2095" t="s">
        <v>491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420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517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420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517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420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529</v>
      </c>
      <c r="J2098" t="s">
        <v>530</v>
      </c>
      <c r="K2098" t="s">
        <v>145</v>
      </c>
      <c r="L2098">
        <v>1675</v>
      </c>
      <c r="M2098" t="s">
        <v>481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420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510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420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499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420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500</v>
      </c>
      <c r="J2101">
        <v>2421</v>
      </c>
      <c r="K2101" t="s">
        <v>145</v>
      </c>
      <c r="L2101">
        <v>1671</v>
      </c>
      <c r="M2101" t="s">
        <v>484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420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494</v>
      </c>
      <c r="J2102">
        <v>2121</v>
      </c>
      <c r="K2102" t="s">
        <v>145</v>
      </c>
      <c r="L2102">
        <v>1670</v>
      </c>
      <c r="M2102" t="s">
        <v>491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420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510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420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533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420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505</v>
      </c>
      <c r="J2105">
        <v>3421</v>
      </c>
      <c r="K2105" t="s">
        <v>145</v>
      </c>
      <c r="L2105">
        <v>1670</v>
      </c>
      <c r="M2105" t="s">
        <v>491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420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505</v>
      </c>
      <c r="J2106">
        <v>3421</v>
      </c>
      <c r="K2106" t="s">
        <v>145</v>
      </c>
      <c r="L2106">
        <v>1670</v>
      </c>
      <c r="M2106" t="s">
        <v>491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420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511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420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478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420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503</v>
      </c>
      <c r="J2109">
        <v>2221</v>
      </c>
      <c r="K2109" t="s">
        <v>145</v>
      </c>
      <c r="L2109">
        <v>1670</v>
      </c>
      <c r="M2109" t="s">
        <v>491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420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514</v>
      </c>
      <c r="J2110" t="s">
        <v>515</v>
      </c>
      <c r="K2110" t="s">
        <v>145</v>
      </c>
      <c r="L2110">
        <v>1673</v>
      </c>
      <c r="M2110" t="s">
        <v>516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420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501</v>
      </c>
      <c r="J2111" t="s">
        <v>502</v>
      </c>
      <c r="K2111" t="s">
        <v>145</v>
      </c>
      <c r="L2111">
        <v>1670</v>
      </c>
      <c r="M2111" t="s">
        <v>491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420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506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420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492</v>
      </c>
      <c r="J2113" t="s">
        <v>493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420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486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420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489</v>
      </c>
      <c r="J2115" t="s">
        <v>490</v>
      </c>
      <c r="K2115" t="s">
        <v>145</v>
      </c>
      <c r="L2115">
        <v>1670</v>
      </c>
      <c r="M2115" t="s">
        <v>491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420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513</v>
      </c>
      <c r="J2116">
        <v>3321</v>
      </c>
      <c r="K2116" t="s">
        <v>145</v>
      </c>
      <c r="L2116">
        <v>1670</v>
      </c>
      <c r="M2116" t="s">
        <v>491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420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498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420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482</v>
      </c>
      <c r="J2118" t="s">
        <v>483</v>
      </c>
      <c r="K2118" t="s">
        <v>145</v>
      </c>
      <c r="L2118">
        <v>1671</v>
      </c>
      <c r="M2118" t="s">
        <v>484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420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478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420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519</v>
      </c>
      <c r="J2120" t="s">
        <v>520</v>
      </c>
      <c r="K2120" t="s">
        <v>145</v>
      </c>
      <c r="L2120">
        <v>1671</v>
      </c>
      <c r="M2120" t="s">
        <v>484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420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496</v>
      </c>
      <c r="J2121" t="s">
        <v>497</v>
      </c>
      <c r="K2121" t="s">
        <v>145</v>
      </c>
      <c r="L2121">
        <v>1670</v>
      </c>
      <c r="M2121" t="s">
        <v>491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420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485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420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495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420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496</v>
      </c>
      <c r="J2124" t="s">
        <v>497</v>
      </c>
      <c r="K2124" t="s">
        <v>145</v>
      </c>
      <c r="L2124">
        <v>1670</v>
      </c>
      <c r="M2124" t="s">
        <v>491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420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526</v>
      </c>
      <c r="J2125" t="s">
        <v>527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420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487</v>
      </c>
      <c r="J2126" t="s">
        <v>488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420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521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420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489</v>
      </c>
      <c r="J2128" t="s">
        <v>490</v>
      </c>
      <c r="K2128" t="s">
        <v>145</v>
      </c>
      <c r="L2128">
        <v>1670</v>
      </c>
      <c r="M2128" t="s">
        <v>491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420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501</v>
      </c>
      <c r="J2129" t="s">
        <v>502</v>
      </c>
      <c r="K2129" t="s">
        <v>145</v>
      </c>
      <c r="L2129">
        <v>1670</v>
      </c>
      <c r="M2129" t="s">
        <v>491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420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510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420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499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420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482</v>
      </c>
      <c r="J2132" t="s">
        <v>483</v>
      </c>
      <c r="K2132" t="s">
        <v>145</v>
      </c>
      <c r="L2132">
        <v>1671</v>
      </c>
      <c r="M2132" t="s">
        <v>484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420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500</v>
      </c>
      <c r="J2133">
        <v>2421</v>
      </c>
      <c r="K2133" t="s">
        <v>145</v>
      </c>
      <c r="L2133">
        <v>1671</v>
      </c>
      <c r="M2133" t="s">
        <v>484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420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485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420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504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420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504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420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506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420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531</v>
      </c>
      <c r="J2138" t="s">
        <v>532</v>
      </c>
      <c r="K2138" t="s">
        <v>145</v>
      </c>
      <c r="L2138">
        <v>1672</v>
      </c>
      <c r="M2138" t="s">
        <v>524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420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525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420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512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420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479</v>
      </c>
      <c r="J2141" t="s">
        <v>480</v>
      </c>
      <c r="K2141" t="s">
        <v>145</v>
      </c>
      <c r="L2141">
        <v>1675</v>
      </c>
      <c r="M2141" t="s">
        <v>481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420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498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420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518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420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464</v>
      </c>
      <c r="J2144" t="s">
        <v>465</v>
      </c>
      <c r="K2144" t="s">
        <v>466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420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447</v>
      </c>
      <c r="J2145" t="s">
        <v>438</v>
      </c>
      <c r="K2145" t="s">
        <v>439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420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467</v>
      </c>
      <c r="J2146" t="s">
        <v>441</v>
      </c>
      <c r="K2146" t="s">
        <v>442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420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446</v>
      </c>
      <c r="J2147" t="s">
        <v>441</v>
      </c>
      <c r="K2147" t="s">
        <v>442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420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436</v>
      </c>
      <c r="J2148" t="s">
        <v>433</v>
      </c>
      <c r="K2148" t="s">
        <v>434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420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477</v>
      </c>
      <c r="J2149" t="s">
        <v>461</v>
      </c>
      <c r="K2149" t="s">
        <v>462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420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421</v>
      </c>
      <c r="J2150" t="s">
        <v>422</v>
      </c>
      <c r="K2150" t="s">
        <v>423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420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428</v>
      </c>
      <c r="J2151" t="s">
        <v>425</v>
      </c>
      <c r="K2151" t="s">
        <v>426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420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463</v>
      </c>
      <c r="J2152" t="s">
        <v>458</v>
      </c>
      <c r="K2152" t="s">
        <v>459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420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470</v>
      </c>
      <c r="J2153" t="s">
        <v>430</v>
      </c>
      <c r="K2153" t="s">
        <v>431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420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446</v>
      </c>
      <c r="J2154" t="s">
        <v>441</v>
      </c>
      <c r="K2154" t="s">
        <v>442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420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446</v>
      </c>
      <c r="J2155" t="s">
        <v>441</v>
      </c>
      <c r="K2155" t="s">
        <v>442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420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446</v>
      </c>
      <c r="J2156" t="s">
        <v>441</v>
      </c>
      <c r="K2156" t="s">
        <v>442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420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435</v>
      </c>
      <c r="J2157" t="s">
        <v>433</v>
      </c>
      <c r="K2157" t="s">
        <v>434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420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436</v>
      </c>
      <c r="J2158" t="s">
        <v>433</v>
      </c>
      <c r="K2158" t="s">
        <v>434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420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469</v>
      </c>
      <c r="J2159" t="s">
        <v>430</v>
      </c>
      <c r="K2159" t="s">
        <v>431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420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449</v>
      </c>
      <c r="J2160" t="s">
        <v>450</v>
      </c>
      <c r="K2160" t="s">
        <v>451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420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453</v>
      </c>
      <c r="J2161" t="s">
        <v>450</v>
      </c>
      <c r="K2161" t="s">
        <v>451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420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449</v>
      </c>
      <c r="J2162" t="s">
        <v>450</v>
      </c>
      <c r="K2162" t="s">
        <v>451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420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428</v>
      </c>
      <c r="J2163" t="s">
        <v>425</v>
      </c>
      <c r="K2163" t="s">
        <v>426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420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475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420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469</v>
      </c>
      <c r="J2165" t="s">
        <v>430</v>
      </c>
      <c r="K2165" t="s">
        <v>431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420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440</v>
      </c>
      <c r="J2166" t="s">
        <v>441</v>
      </c>
      <c r="K2166" t="s">
        <v>442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420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436</v>
      </c>
      <c r="J2167" t="s">
        <v>433</v>
      </c>
      <c r="K2167" t="s">
        <v>434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420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432</v>
      </c>
      <c r="J2168" t="s">
        <v>433</v>
      </c>
      <c r="K2168" t="s">
        <v>434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420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536</v>
      </c>
      <c r="J2169" t="s">
        <v>425</v>
      </c>
      <c r="K2169" t="s">
        <v>426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420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454</v>
      </c>
      <c r="J2170" t="s">
        <v>422</v>
      </c>
      <c r="K2170" t="s">
        <v>423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420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421</v>
      </c>
      <c r="J2171" t="s">
        <v>422</v>
      </c>
      <c r="K2171" t="s">
        <v>423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420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468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420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448</v>
      </c>
      <c r="J2173" t="s">
        <v>438</v>
      </c>
      <c r="K2173" t="s">
        <v>439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420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471</v>
      </c>
      <c r="J2174" t="s">
        <v>472</v>
      </c>
      <c r="K2174" t="s">
        <v>473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420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437</v>
      </c>
      <c r="J2175" t="s">
        <v>438</v>
      </c>
      <c r="K2175" t="s">
        <v>439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420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440</v>
      </c>
      <c r="J2176" t="s">
        <v>441</v>
      </c>
      <c r="K2176" t="s">
        <v>442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420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432</v>
      </c>
      <c r="J2177" t="s">
        <v>433</v>
      </c>
      <c r="K2177" t="s">
        <v>434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420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453</v>
      </c>
      <c r="J2178" t="s">
        <v>450</v>
      </c>
      <c r="K2178" t="s">
        <v>451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420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421</v>
      </c>
      <c r="J2179" t="s">
        <v>422</v>
      </c>
      <c r="K2179" t="s">
        <v>423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420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475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420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452</v>
      </c>
      <c r="J2181" t="s">
        <v>438</v>
      </c>
      <c r="K2181" t="s">
        <v>439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420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447</v>
      </c>
      <c r="J2182" t="s">
        <v>438</v>
      </c>
      <c r="K2182" t="s">
        <v>439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420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440</v>
      </c>
      <c r="J2183" t="s">
        <v>441</v>
      </c>
      <c r="K2183" t="s">
        <v>442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420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432</v>
      </c>
      <c r="J2184" t="s">
        <v>433</v>
      </c>
      <c r="K2184" t="s">
        <v>434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420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463</v>
      </c>
      <c r="J2185" t="s">
        <v>458</v>
      </c>
      <c r="K2185" t="s">
        <v>459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420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457</v>
      </c>
      <c r="J2186" t="s">
        <v>458</v>
      </c>
      <c r="K2186" t="s">
        <v>459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420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452</v>
      </c>
      <c r="J2187" t="s">
        <v>438</v>
      </c>
      <c r="K2187" t="s">
        <v>439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420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470</v>
      </c>
      <c r="J2188" t="s">
        <v>430</v>
      </c>
      <c r="K2188" t="s">
        <v>431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420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440</v>
      </c>
      <c r="J2189" t="s">
        <v>441</v>
      </c>
      <c r="K2189" t="s">
        <v>442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420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443</v>
      </c>
      <c r="J2190" t="s">
        <v>444</v>
      </c>
      <c r="K2190" t="s">
        <v>445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420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449</v>
      </c>
      <c r="J2191" t="s">
        <v>450</v>
      </c>
      <c r="K2191" t="s">
        <v>451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420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427</v>
      </c>
      <c r="J2192" t="s">
        <v>425</v>
      </c>
      <c r="K2192" t="s">
        <v>426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420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460</v>
      </c>
      <c r="J2193" t="s">
        <v>461</v>
      </c>
      <c r="K2193" t="s">
        <v>462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420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421</v>
      </c>
      <c r="J2194" t="s">
        <v>422</v>
      </c>
      <c r="K2194" t="s">
        <v>423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420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453</v>
      </c>
      <c r="J2195" t="s">
        <v>450</v>
      </c>
      <c r="K2195" t="s">
        <v>451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420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463</v>
      </c>
      <c r="J2196" t="s">
        <v>458</v>
      </c>
      <c r="K2196" t="s">
        <v>459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420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424</v>
      </c>
      <c r="J2197" t="s">
        <v>425</v>
      </c>
      <c r="K2197" t="s">
        <v>426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420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455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420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437</v>
      </c>
      <c r="J2199" t="s">
        <v>438</v>
      </c>
      <c r="K2199" t="s">
        <v>439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420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429</v>
      </c>
      <c r="J2200" t="s">
        <v>430</v>
      </c>
      <c r="K2200" t="s">
        <v>431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420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424</v>
      </c>
      <c r="J2201" t="s">
        <v>425</v>
      </c>
      <c r="K2201" t="s">
        <v>426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420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454</v>
      </c>
      <c r="J2202" t="s">
        <v>422</v>
      </c>
      <c r="K2202" t="s">
        <v>423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420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460</v>
      </c>
      <c r="J2203" t="s">
        <v>461</v>
      </c>
      <c r="K2203" t="s">
        <v>462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420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476</v>
      </c>
      <c r="J2204" t="s">
        <v>458</v>
      </c>
      <c r="K2204" t="s">
        <v>459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420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427</v>
      </c>
      <c r="J2205" t="s">
        <v>425</v>
      </c>
      <c r="K2205" t="s">
        <v>426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420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474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420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448</v>
      </c>
      <c r="J2207" t="s">
        <v>438</v>
      </c>
      <c r="K2207" t="s">
        <v>439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420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467</v>
      </c>
      <c r="J2208" t="s">
        <v>441</v>
      </c>
      <c r="K2208" t="s">
        <v>442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420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440</v>
      </c>
      <c r="J2209" t="s">
        <v>441</v>
      </c>
      <c r="K2209" t="s">
        <v>442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420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435</v>
      </c>
      <c r="J2210" t="s">
        <v>433</v>
      </c>
      <c r="K2210" t="s">
        <v>434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420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449</v>
      </c>
      <c r="J2211" t="s">
        <v>450</v>
      </c>
      <c r="K2211" t="s">
        <v>451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420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424</v>
      </c>
      <c r="J2212" t="s">
        <v>425</v>
      </c>
      <c r="K2212" t="s">
        <v>426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420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457</v>
      </c>
      <c r="J2213" t="s">
        <v>458</v>
      </c>
      <c r="K2213" t="s">
        <v>459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420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428</v>
      </c>
      <c r="J2214" t="s">
        <v>425</v>
      </c>
      <c r="K2214" t="s">
        <v>426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420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525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420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529</v>
      </c>
      <c r="J2216" t="s">
        <v>530</v>
      </c>
      <c r="K2216" t="s">
        <v>145</v>
      </c>
      <c r="L2216">
        <v>1675</v>
      </c>
      <c r="M2216" t="s">
        <v>481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420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503</v>
      </c>
      <c r="J2217">
        <v>2221</v>
      </c>
      <c r="K2217" t="s">
        <v>145</v>
      </c>
      <c r="L2217">
        <v>1670</v>
      </c>
      <c r="M2217" t="s">
        <v>491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420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528</v>
      </c>
      <c r="J2218">
        <v>2321</v>
      </c>
      <c r="K2218" t="s">
        <v>145</v>
      </c>
      <c r="L2218">
        <v>1671</v>
      </c>
      <c r="M2218" t="s">
        <v>484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420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482</v>
      </c>
      <c r="J2219" t="s">
        <v>483</v>
      </c>
      <c r="K2219" t="s">
        <v>145</v>
      </c>
      <c r="L2219">
        <v>1671</v>
      </c>
      <c r="M2219" t="s">
        <v>484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420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522</v>
      </c>
      <c r="J2220" t="s">
        <v>523</v>
      </c>
      <c r="K2220" t="s">
        <v>145</v>
      </c>
      <c r="L2220">
        <v>1672</v>
      </c>
      <c r="M2220" t="s">
        <v>524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420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521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420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533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420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506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420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514</v>
      </c>
      <c r="J2224" t="s">
        <v>515</v>
      </c>
      <c r="K2224" t="s">
        <v>145</v>
      </c>
      <c r="L2224">
        <v>1673</v>
      </c>
      <c r="M2224" t="s">
        <v>516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420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507</v>
      </c>
      <c r="J2225" t="s">
        <v>508</v>
      </c>
      <c r="K2225" t="s">
        <v>145</v>
      </c>
      <c r="L2225">
        <v>1674</v>
      </c>
      <c r="M2225" t="s">
        <v>509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420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494</v>
      </c>
      <c r="J2226">
        <v>2121</v>
      </c>
      <c r="K2226" t="s">
        <v>145</v>
      </c>
      <c r="L2226">
        <v>1670</v>
      </c>
      <c r="M2226" t="s">
        <v>491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420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494</v>
      </c>
      <c r="J2227">
        <v>2121</v>
      </c>
      <c r="K2227" t="s">
        <v>145</v>
      </c>
      <c r="L2227">
        <v>1670</v>
      </c>
      <c r="M2227" t="s">
        <v>491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420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512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420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485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420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479</v>
      </c>
      <c r="J2230" t="s">
        <v>480</v>
      </c>
      <c r="K2230" t="s">
        <v>145</v>
      </c>
      <c r="L2230">
        <v>1675</v>
      </c>
      <c r="M2230" t="s">
        <v>481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420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504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420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513</v>
      </c>
      <c r="J2232">
        <v>3321</v>
      </c>
      <c r="K2232" t="s">
        <v>145</v>
      </c>
      <c r="L2232">
        <v>1670</v>
      </c>
      <c r="M2232" t="s">
        <v>491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420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501</v>
      </c>
      <c r="J2233" t="s">
        <v>502</v>
      </c>
      <c r="K2233" t="s">
        <v>145</v>
      </c>
      <c r="L2233">
        <v>1670</v>
      </c>
      <c r="M2233" t="s">
        <v>491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420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505</v>
      </c>
      <c r="J2234">
        <v>3421</v>
      </c>
      <c r="K2234" t="s">
        <v>145</v>
      </c>
      <c r="L2234">
        <v>1670</v>
      </c>
      <c r="M2234" t="s">
        <v>491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420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510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420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492</v>
      </c>
      <c r="J2236" t="s">
        <v>493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420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506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420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485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420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503</v>
      </c>
      <c r="J2239">
        <v>2221</v>
      </c>
      <c r="K2239" t="s">
        <v>145</v>
      </c>
      <c r="L2239">
        <v>1670</v>
      </c>
      <c r="M2239" t="s">
        <v>491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420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478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420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506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420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510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420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486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420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528</v>
      </c>
      <c r="J2244">
        <v>2321</v>
      </c>
      <c r="K2244" t="s">
        <v>145</v>
      </c>
      <c r="L2244">
        <v>1671</v>
      </c>
      <c r="M2244" t="s">
        <v>484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420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511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420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487</v>
      </c>
      <c r="J2246" t="s">
        <v>488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420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526</v>
      </c>
      <c r="J2247" t="s">
        <v>527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420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496</v>
      </c>
      <c r="J2248" t="s">
        <v>497</v>
      </c>
      <c r="K2248" t="s">
        <v>145</v>
      </c>
      <c r="L2248">
        <v>1670</v>
      </c>
      <c r="M2248" t="s">
        <v>491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420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525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420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489</v>
      </c>
      <c r="J2250" t="s">
        <v>490</v>
      </c>
      <c r="K2250" t="s">
        <v>145</v>
      </c>
      <c r="L2250">
        <v>1670</v>
      </c>
      <c r="M2250" t="s">
        <v>491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420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517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420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510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420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513</v>
      </c>
      <c r="J2253">
        <v>3321</v>
      </c>
      <c r="K2253" t="s">
        <v>145</v>
      </c>
      <c r="L2253">
        <v>1670</v>
      </c>
      <c r="M2253" t="s">
        <v>491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420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499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420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495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420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496</v>
      </c>
      <c r="J2256" t="s">
        <v>497</v>
      </c>
      <c r="K2256" t="s">
        <v>145</v>
      </c>
      <c r="L2256">
        <v>1670</v>
      </c>
      <c r="M2256" t="s">
        <v>491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420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499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420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531</v>
      </c>
      <c r="J2258" t="s">
        <v>532</v>
      </c>
      <c r="K2258" t="s">
        <v>145</v>
      </c>
      <c r="L2258">
        <v>1672</v>
      </c>
      <c r="M2258" t="s">
        <v>524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420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517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420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501</v>
      </c>
      <c r="J2260" t="s">
        <v>502</v>
      </c>
      <c r="K2260" t="s">
        <v>145</v>
      </c>
      <c r="L2260">
        <v>1670</v>
      </c>
      <c r="M2260" t="s">
        <v>491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420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505</v>
      </c>
      <c r="J2261">
        <v>3421</v>
      </c>
      <c r="K2261" t="s">
        <v>145</v>
      </c>
      <c r="L2261">
        <v>1670</v>
      </c>
      <c r="M2261" t="s">
        <v>491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420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500</v>
      </c>
      <c r="J2262">
        <v>2421</v>
      </c>
      <c r="K2262" t="s">
        <v>145</v>
      </c>
      <c r="L2262">
        <v>1671</v>
      </c>
      <c r="M2262" t="s">
        <v>484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420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489</v>
      </c>
      <c r="J2263" t="s">
        <v>490</v>
      </c>
      <c r="K2263" t="s">
        <v>145</v>
      </c>
      <c r="L2263">
        <v>1670</v>
      </c>
      <c r="M2263" t="s">
        <v>491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420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504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420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519</v>
      </c>
      <c r="J2265" t="s">
        <v>520</v>
      </c>
      <c r="K2265" t="s">
        <v>145</v>
      </c>
      <c r="L2265">
        <v>1671</v>
      </c>
      <c r="M2265" t="s">
        <v>484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420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519</v>
      </c>
      <c r="J2266" t="s">
        <v>520</v>
      </c>
      <c r="K2266" t="s">
        <v>145</v>
      </c>
      <c r="L2266">
        <v>1671</v>
      </c>
      <c r="M2266" t="s">
        <v>484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420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482</v>
      </c>
      <c r="J2267" t="s">
        <v>483</v>
      </c>
      <c r="K2267" t="s">
        <v>145</v>
      </c>
      <c r="L2267">
        <v>1671</v>
      </c>
      <c r="M2267" t="s">
        <v>484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420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500</v>
      </c>
      <c r="J2268">
        <v>2421</v>
      </c>
      <c r="K2268" t="s">
        <v>145</v>
      </c>
      <c r="L2268">
        <v>1671</v>
      </c>
      <c r="M2268" t="s">
        <v>484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420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469</v>
      </c>
      <c r="J2269" t="s">
        <v>430</v>
      </c>
      <c r="K2269" t="s">
        <v>431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420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440</v>
      </c>
      <c r="J2270" t="s">
        <v>441</v>
      </c>
      <c r="K2270" t="s">
        <v>442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420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432</v>
      </c>
      <c r="J2271" t="s">
        <v>433</v>
      </c>
      <c r="K2271" t="s">
        <v>434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420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453</v>
      </c>
      <c r="J2272" t="s">
        <v>450</v>
      </c>
      <c r="K2272" t="s">
        <v>451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420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421</v>
      </c>
      <c r="J2273" t="s">
        <v>422</v>
      </c>
      <c r="K2273" t="s">
        <v>423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420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449</v>
      </c>
      <c r="J2274" t="s">
        <v>450</v>
      </c>
      <c r="K2274" t="s">
        <v>451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420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424</v>
      </c>
      <c r="J2275" t="s">
        <v>425</v>
      </c>
      <c r="K2275" t="s">
        <v>426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420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454</v>
      </c>
      <c r="J2276" t="s">
        <v>422</v>
      </c>
      <c r="K2276" t="s">
        <v>423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420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476</v>
      </c>
      <c r="J2277" t="s">
        <v>458</v>
      </c>
      <c r="K2277" t="s">
        <v>459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420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463</v>
      </c>
      <c r="J2278" t="s">
        <v>458</v>
      </c>
      <c r="K2278" t="s">
        <v>459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420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475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420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467</v>
      </c>
      <c r="J2280" t="s">
        <v>441</v>
      </c>
      <c r="K2280" t="s">
        <v>442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420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446</v>
      </c>
      <c r="J2281" t="s">
        <v>441</v>
      </c>
      <c r="K2281" t="s">
        <v>442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420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446</v>
      </c>
      <c r="J2282" t="s">
        <v>441</v>
      </c>
      <c r="K2282" t="s">
        <v>442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420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447</v>
      </c>
      <c r="J2283" t="s">
        <v>438</v>
      </c>
      <c r="K2283" t="s">
        <v>439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420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448</v>
      </c>
      <c r="J2284" t="s">
        <v>438</v>
      </c>
      <c r="K2284" t="s">
        <v>439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420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443</v>
      </c>
      <c r="J2285" t="s">
        <v>444</v>
      </c>
      <c r="K2285" t="s">
        <v>445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420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436</v>
      </c>
      <c r="J2286" t="s">
        <v>433</v>
      </c>
      <c r="K2286" t="s">
        <v>434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420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432</v>
      </c>
      <c r="J2287" t="s">
        <v>433</v>
      </c>
      <c r="K2287" t="s">
        <v>434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420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477</v>
      </c>
      <c r="J2288" t="s">
        <v>461</v>
      </c>
      <c r="K2288" t="s">
        <v>462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420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460</v>
      </c>
      <c r="J2289" t="s">
        <v>461</v>
      </c>
      <c r="K2289" t="s">
        <v>462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420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457</v>
      </c>
      <c r="J2290" t="s">
        <v>458</v>
      </c>
      <c r="K2290" t="s">
        <v>459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420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475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420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474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420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429</v>
      </c>
      <c r="J2293" t="s">
        <v>430</v>
      </c>
      <c r="K2293" t="s">
        <v>431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420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440</v>
      </c>
      <c r="J2294" t="s">
        <v>441</v>
      </c>
      <c r="K2294" t="s">
        <v>442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420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446</v>
      </c>
      <c r="J2295" t="s">
        <v>441</v>
      </c>
      <c r="K2295" t="s">
        <v>442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420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448</v>
      </c>
      <c r="J2296" t="s">
        <v>438</v>
      </c>
      <c r="K2296" t="s">
        <v>439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420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432</v>
      </c>
      <c r="J2297" t="s">
        <v>433</v>
      </c>
      <c r="K2297" t="s">
        <v>434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420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427</v>
      </c>
      <c r="J2298" t="s">
        <v>425</v>
      </c>
      <c r="K2298" t="s">
        <v>426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420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427</v>
      </c>
      <c r="J2299" t="s">
        <v>425</v>
      </c>
      <c r="K2299" t="s">
        <v>426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420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421</v>
      </c>
      <c r="J2300" t="s">
        <v>422</v>
      </c>
      <c r="K2300" t="s">
        <v>423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420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469</v>
      </c>
      <c r="J2301" t="s">
        <v>430</v>
      </c>
      <c r="K2301" t="s">
        <v>431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420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452</v>
      </c>
      <c r="J2302" t="s">
        <v>438</v>
      </c>
      <c r="K2302" t="s">
        <v>439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420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452</v>
      </c>
      <c r="J2303" t="s">
        <v>438</v>
      </c>
      <c r="K2303" t="s">
        <v>439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420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460</v>
      </c>
      <c r="J2304" t="s">
        <v>461</v>
      </c>
      <c r="K2304" t="s">
        <v>462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420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463</v>
      </c>
      <c r="J2305" t="s">
        <v>458</v>
      </c>
      <c r="K2305" t="s">
        <v>459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420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457</v>
      </c>
      <c r="J2306" t="s">
        <v>458</v>
      </c>
      <c r="K2306" t="s">
        <v>459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420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470</v>
      </c>
      <c r="J2307" t="s">
        <v>430</v>
      </c>
      <c r="K2307" t="s">
        <v>431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420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470</v>
      </c>
      <c r="J2308" t="s">
        <v>430</v>
      </c>
      <c r="K2308" t="s">
        <v>431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420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440</v>
      </c>
      <c r="J2309" t="s">
        <v>441</v>
      </c>
      <c r="K2309" t="s">
        <v>442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420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464</v>
      </c>
      <c r="J2310" t="s">
        <v>465</v>
      </c>
      <c r="K2310" t="s">
        <v>466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420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436</v>
      </c>
      <c r="J2311" t="s">
        <v>433</v>
      </c>
      <c r="K2311" t="s">
        <v>434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420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428</v>
      </c>
      <c r="J2312" t="s">
        <v>425</v>
      </c>
      <c r="K2312" t="s">
        <v>426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420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455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420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446</v>
      </c>
      <c r="J2314" t="s">
        <v>441</v>
      </c>
      <c r="K2314" t="s">
        <v>442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420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471</v>
      </c>
      <c r="J2315" t="s">
        <v>472</v>
      </c>
      <c r="K2315" t="s">
        <v>473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420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436</v>
      </c>
      <c r="J2316" t="s">
        <v>433</v>
      </c>
      <c r="K2316" t="s">
        <v>434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420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449</v>
      </c>
      <c r="J2317" t="s">
        <v>450</v>
      </c>
      <c r="K2317" t="s">
        <v>451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420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449</v>
      </c>
      <c r="J2318" t="s">
        <v>450</v>
      </c>
      <c r="K2318" t="s">
        <v>451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420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424</v>
      </c>
      <c r="J2319" t="s">
        <v>425</v>
      </c>
      <c r="K2319" t="s">
        <v>426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420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428</v>
      </c>
      <c r="J2320" t="s">
        <v>425</v>
      </c>
      <c r="K2320" t="s">
        <v>426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420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421</v>
      </c>
      <c r="J2321" t="s">
        <v>422</v>
      </c>
      <c r="K2321" t="s">
        <v>423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420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463</v>
      </c>
      <c r="J2322" t="s">
        <v>458</v>
      </c>
      <c r="K2322" t="s">
        <v>459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420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428</v>
      </c>
      <c r="J2323" t="s">
        <v>425</v>
      </c>
      <c r="K2323" t="s">
        <v>426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420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467</v>
      </c>
      <c r="J2324" t="s">
        <v>441</v>
      </c>
      <c r="K2324" t="s">
        <v>442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420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440</v>
      </c>
      <c r="J2325" t="s">
        <v>441</v>
      </c>
      <c r="K2325" t="s">
        <v>442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420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447</v>
      </c>
      <c r="J2326" t="s">
        <v>438</v>
      </c>
      <c r="K2326" t="s">
        <v>439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420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437</v>
      </c>
      <c r="J2327" t="s">
        <v>438</v>
      </c>
      <c r="K2327" t="s">
        <v>439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420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435</v>
      </c>
      <c r="J2328" t="s">
        <v>433</v>
      </c>
      <c r="K2328" t="s">
        <v>434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420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435</v>
      </c>
      <c r="J2329" t="s">
        <v>433</v>
      </c>
      <c r="K2329" t="s">
        <v>434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420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453</v>
      </c>
      <c r="J2330" t="s">
        <v>450</v>
      </c>
      <c r="K2330" t="s">
        <v>451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420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453</v>
      </c>
      <c r="J2331" t="s">
        <v>450</v>
      </c>
      <c r="K2331" t="s">
        <v>451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420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449</v>
      </c>
      <c r="J2332" t="s">
        <v>450</v>
      </c>
      <c r="K2332" t="s">
        <v>451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420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536</v>
      </c>
      <c r="J2333" t="s">
        <v>425</v>
      </c>
      <c r="K2333" t="s">
        <v>426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420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454</v>
      </c>
      <c r="J2334" t="s">
        <v>422</v>
      </c>
      <c r="K2334" t="s">
        <v>423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420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440</v>
      </c>
      <c r="J2335" t="s">
        <v>441</v>
      </c>
      <c r="K2335" t="s">
        <v>442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420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437</v>
      </c>
      <c r="J2336" t="s">
        <v>438</v>
      </c>
      <c r="K2336" t="s">
        <v>439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420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424</v>
      </c>
      <c r="J2337" t="s">
        <v>425</v>
      </c>
      <c r="K2337" t="s">
        <v>426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420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421</v>
      </c>
      <c r="J2338" t="s">
        <v>422</v>
      </c>
      <c r="K2338" t="s">
        <v>423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420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468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420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506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420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503</v>
      </c>
      <c r="J2341">
        <v>2221</v>
      </c>
      <c r="K2341" t="s">
        <v>145</v>
      </c>
      <c r="L2341">
        <v>1670</v>
      </c>
      <c r="M2341" t="s">
        <v>491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420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525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420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511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420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489</v>
      </c>
      <c r="J2344" t="s">
        <v>490</v>
      </c>
      <c r="K2344" t="s">
        <v>145</v>
      </c>
      <c r="L2344">
        <v>1670</v>
      </c>
      <c r="M2344" t="s">
        <v>491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420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528</v>
      </c>
      <c r="J2345">
        <v>2321</v>
      </c>
      <c r="K2345" t="s">
        <v>145</v>
      </c>
      <c r="L2345">
        <v>1671</v>
      </c>
      <c r="M2345" t="s">
        <v>484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420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499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420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521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420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504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420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510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420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510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420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517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420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499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420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479</v>
      </c>
      <c r="J2353" t="s">
        <v>480</v>
      </c>
      <c r="K2353" t="s">
        <v>145</v>
      </c>
      <c r="L2353">
        <v>1675</v>
      </c>
      <c r="M2353" t="s">
        <v>481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420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529</v>
      </c>
      <c r="J2354" t="s">
        <v>530</v>
      </c>
      <c r="K2354" t="s">
        <v>145</v>
      </c>
      <c r="L2354">
        <v>1675</v>
      </c>
      <c r="M2354" t="s">
        <v>481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420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492</v>
      </c>
      <c r="J2355" t="s">
        <v>493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420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507</v>
      </c>
      <c r="J2356" t="s">
        <v>508</v>
      </c>
      <c r="K2356" t="s">
        <v>145</v>
      </c>
      <c r="L2356">
        <v>1674</v>
      </c>
      <c r="M2356" t="s">
        <v>509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420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506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420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496</v>
      </c>
      <c r="J2358" t="s">
        <v>497</v>
      </c>
      <c r="K2358" t="s">
        <v>145</v>
      </c>
      <c r="L2358">
        <v>1670</v>
      </c>
      <c r="M2358" t="s">
        <v>491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420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503</v>
      </c>
      <c r="J2359">
        <v>2221</v>
      </c>
      <c r="K2359" t="s">
        <v>145</v>
      </c>
      <c r="L2359">
        <v>1670</v>
      </c>
      <c r="M2359" t="s">
        <v>491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420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486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420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512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420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501</v>
      </c>
      <c r="J2362" t="s">
        <v>502</v>
      </c>
      <c r="K2362" t="s">
        <v>145</v>
      </c>
      <c r="L2362">
        <v>1670</v>
      </c>
      <c r="M2362" t="s">
        <v>491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420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505</v>
      </c>
      <c r="J2363">
        <v>3421</v>
      </c>
      <c r="K2363" t="s">
        <v>145</v>
      </c>
      <c r="L2363">
        <v>1670</v>
      </c>
      <c r="M2363" t="s">
        <v>491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420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513</v>
      </c>
      <c r="J2364">
        <v>3321</v>
      </c>
      <c r="K2364" t="s">
        <v>145</v>
      </c>
      <c r="L2364">
        <v>1670</v>
      </c>
      <c r="M2364" t="s">
        <v>491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420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533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420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482</v>
      </c>
      <c r="J2366" t="s">
        <v>483</v>
      </c>
      <c r="K2366" t="s">
        <v>145</v>
      </c>
      <c r="L2366">
        <v>1671</v>
      </c>
      <c r="M2366" t="s">
        <v>484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420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500</v>
      </c>
      <c r="J2367">
        <v>2421</v>
      </c>
      <c r="K2367" t="s">
        <v>145</v>
      </c>
      <c r="L2367">
        <v>1671</v>
      </c>
      <c r="M2367" t="s">
        <v>484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420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528</v>
      </c>
      <c r="J2368">
        <v>2321</v>
      </c>
      <c r="K2368" t="s">
        <v>145</v>
      </c>
      <c r="L2368">
        <v>1671</v>
      </c>
      <c r="M2368" t="s">
        <v>484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420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500</v>
      </c>
      <c r="J2369">
        <v>2421</v>
      </c>
      <c r="K2369" t="s">
        <v>145</v>
      </c>
      <c r="L2369">
        <v>1671</v>
      </c>
      <c r="M2369" t="s">
        <v>484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420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485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420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485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420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496</v>
      </c>
      <c r="J2372" t="s">
        <v>497</v>
      </c>
      <c r="K2372" t="s">
        <v>145</v>
      </c>
      <c r="L2372">
        <v>1670</v>
      </c>
      <c r="M2372" t="s">
        <v>491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420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478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420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504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420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519</v>
      </c>
      <c r="J2375" t="s">
        <v>520</v>
      </c>
      <c r="K2375" t="s">
        <v>145</v>
      </c>
      <c r="L2375">
        <v>1671</v>
      </c>
      <c r="M2375" t="s">
        <v>484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420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531</v>
      </c>
      <c r="J2376" t="s">
        <v>532</v>
      </c>
      <c r="K2376" t="s">
        <v>145</v>
      </c>
      <c r="L2376">
        <v>1672</v>
      </c>
      <c r="M2376" t="s">
        <v>524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420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487</v>
      </c>
      <c r="J2377" t="s">
        <v>488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420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526</v>
      </c>
      <c r="J2378" t="s">
        <v>527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420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494</v>
      </c>
      <c r="J2379">
        <v>2121</v>
      </c>
      <c r="K2379" t="s">
        <v>145</v>
      </c>
      <c r="L2379">
        <v>1670</v>
      </c>
      <c r="M2379" t="s">
        <v>491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420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522</v>
      </c>
      <c r="J2380" t="s">
        <v>523</v>
      </c>
      <c r="K2380" t="s">
        <v>145</v>
      </c>
      <c r="L2380">
        <v>1672</v>
      </c>
      <c r="M2380" t="s">
        <v>524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420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510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420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525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420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501</v>
      </c>
      <c r="J2383" t="s">
        <v>502</v>
      </c>
      <c r="K2383" t="s">
        <v>145</v>
      </c>
      <c r="L2383">
        <v>1670</v>
      </c>
      <c r="M2383" t="s">
        <v>491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420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513</v>
      </c>
      <c r="J2384">
        <v>3321</v>
      </c>
      <c r="K2384" t="s">
        <v>145</v>
      </c>
      <c r="L2384">
        <v>1670</v>
      </c>
      <c r="M2384" t="s">
        <v>491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420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517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420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494</v>
      </c>
      <c r="J2386">
        <v>2121</v>
      </c>
      <c r="K2386" t="s">
        <v>145</v>
      </c>
      <c r="L2386">
        <v>1670</v>
      </c>
      <c r="M2386" t="s">
        <v>491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420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495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420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519</v>
      </c>
      <c r="J2388" t="s">
        <v>520</v>
      </c>
      <c r="K2388" t="s">
        <v>145</v>
      </c>
      <c r="L2388">
        <v>1671</v>
      </c>
      <c r="M2388" t="s">
        <v>484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420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506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420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514</v>
      </c>
      <c r="J2390" t="s">
        <v>515</v>
      </c>
      <c r="K2390" t="s">
        <v>145</v>
      </c>
      <c r="L2390">
        <v>1673</v>
      </c>
      <c r="M2390" t="s">
        <v>516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420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505</v>
      </c>
      <c r="J2391">
        <v>3421</v>
      </c>
      <c r="K2391" t="s">
        <v>145</v>
      </c>
      <c r="L2391">
        <v>1670</v>
      </c>
      <c r="M2391" t="s">
        <v>491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420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489</v>
      </c>
      <c r="J2392" t="s">
        <v>490</v>
      </c>
      <c r="K2392" t="s">
        <v>145</v>
      </c>
      <c r="L2392">
        <v>1670</v>
      </c>
      <c r="M2392" t="s">
        <v>491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420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482</v>
      </c>
      <c r="J2393" t="s">
        <v>483</v>
      </c>
      <c r="K2393" t="s">
        <v>145</v>
      </c>
      <c r="L2393">
        <v>1671</v>
      </c>
      <c r="M2393" t="s">
        <v>484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420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429</v>
      </c>
      <c r="J2394" t="s">
        <v>430</v>
      </c>
      <c r="K2394" t="s">
        <v>431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420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464</v>
      </c>
      <c r="J2395" t="s">
        <v>465</v>
      </c>
      <c r="K2395" t="s">
        <v>466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420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437</v>
      </c>
      <c r="J2396" t="s">
        <v>438</v>
      </c>
      <c r="K2396" t="s">
        <v>439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420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447</v>
      </c>
      <c r="J2397" t="s">
        <v>438</v>
      </c>
      <c r="K2397" t="s">
        <v>439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420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446</v>
      </c>
      <c r="J2398" t="s">
        <v>441</v>
      </c>
      <c r="K2398" t="s">
        <v>442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420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432</v>
      </c>
      <c r="J2399" t="s">
        <v>433</v>
      </c>
      <c r="K2399" t="s">
        <v>434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420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432</v>
      </c>
      <c r="J2400" t="s">
        <v>433</v>
      </c>
      <c r="K2400" t="s">
        <v>434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420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424</v>
      </c>
      <c r="J2401" t="s">
        <v>425</v>
      </c>
      <c r="K2401" t="s">
        <v>426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420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463</v>
      </c>
      <c r="J2402" t="s">
        <v>458</v>
      </c>
      <c r="K2402" t="s">
        <v>459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420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424</v>
      </c>
      <c r="J2403" t="s">
        <v>425</v>
      </c>
      <c r="K2403" t="s">
        <v>426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420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449</v>
      </c>
      <c r="J2404" t="s">
        <v>450</v>
      </c>
      <c r="K2404" t="s">
        <v>451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420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440</v>
      </c>
      <c r="J2405" t="s">
        <v>441</v>
      </c>
      <c r="K2405" t="s">
        <v>442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420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467</v>
      </c>
      <c r="J2406" t="s">
        <v>441</v>
      </c>
      <c r="K2406" t="s">
        <v>442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420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469</v>
      </c>
      <c r="J2407" t="s">
        <v>430</v>
      </c>
      <c r="K2407" t="s">
        <v>431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420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452</v>
      </c>
      <c r="J2408" t="s">
        <v>438</v>
      </c>
      <c r="K2408" t="s">
        <v>439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420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436</v>
      </c>
      <c r="J2409" t="s">
        <v>433</v>
      </c>
      <c r="K2409" t="s">
        <v>434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420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435</v>
      </c>
      <c r="J2410" t="s">
        <v>433</v>
      </c>
      <c r="K2410" t="s">
        <v>434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420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421</v>
      </c>
      <c r="J2411" t="s">
        <v>422</v>
      </c>
      <c r="K2411" t="s">
        <v>423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420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453</v>
      </c>
      <c r="J2412" t="s">
        <v>450</v>
      </c>
      <c r="K2412" t="s">
        <v>451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420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474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420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470</v>
      </c>
      <c r="J2414" t="s">
        <v>430</v>
      </c>
      <c r="K2414" t="s">
        <v>431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420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448</v>
      </c>
      <c r="J2415" t="s">
        <v>438</v>
      </c>
      <c r="K2415" t="s">
        <v>439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420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446</v>
      </c>
      <c r="J2416" t="s">
        <v>441</v>
      </c>
      <c r="K2416" t="s">
        <v>442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420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432</v>
      </c>
      <c r="J2417" t="s">
        <v>433</v>
      </c>
      <c r="K2417" t="s">
        <v>434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420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435</v>
      </c>
      <c r="J2418" t="s">
        <v>433</v>
      </c>
      <c r="K2418" t="s">
        <v>434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420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454</v>
      </c>
      <c r="J2419" t="s">
        <v>422</v>
      </c>
      <c r="K2419" t="s">
        <v>423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420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453</v>
      </c>
      <c r="J2420" t="s">
        <v>450</v>
      </c>
      <c r="K2420" t="s">
        <v>451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420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443</v>
      </c>
      <c r="J2421" t="s">
        <v>444</v>
      </c>
      <c r="K2421" t="s">
        <v>445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420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446</v>
      </c>
      <c r="J2422" t="s">
        <v>441</v>
      </c>
      <c r="K2422" t="s">
        <v>442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420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424</v>
      </c>
      <c r="J2423" t="s">
        <v>425</v>
      </c>
      <c r="K2423" t="s">
        <v>426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420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477</v>
      </c>
      <c r="J2424" t="s">
        <v>461</v>
      </c>
      <c r="K2424" t="s">
        <v>462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420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428</v>
      </c>
      <c r="J2425" t="s">
        <v>425</v>
      </c>
      <c r="K2425" t="s">
        <v>426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420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463</v>
      </c>
      <c r="J2426" t="s">
        <v>458</v>
      </c>
      <c r="K2426" t="s">
        <v>459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420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475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420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440</v>
      </c>
      <c r="J2428" t="s">
        <v>441</v>
      </c>
      <c r="K2428" t="s">
        <v>442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420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469</v>
      </c>
      <c r="J2429" t="s">
        <v>430</v>
      </c>
      <c r="K2429" t="s">
        <v>431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420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470</v>
      </c>
      <c r="J2430" t="s">
        <v>430</v>
      </c>
      <c r="K2430" t="s">
        <v>431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420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448</v>
      </c>
      <c r="J2431" t="s">
        <v>438</v>
      </c>
      <c r="K2431" t="s">
        <v>439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420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436</v>
      </c>
      <c r="J2432" t="s">
        <v>433</v>
      </c>
      <c r="K2432" t="s">
        <v>434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420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427</v>
      </c>
      <c r="J2433" t="s">
        <v>425</v>
      </c>
      <c r="K2433" t="s">
        <v>426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420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460</v>
      </c>
      <c r="J2434" t="s">
        <v>461</v>
      </c>
      <c r="K2434" t="s">
        <v>462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420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460</v>
      </c>
      <c r="J2435" t="s">
        <v>461</v>
      </c>
      <c r="K2435" t="s">
        <v>462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420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476</v>
      </c>
      <c r="J2436" t="s">
        <v>458</v>
      </c>
      <c r="K2436" t="s">
        <v>459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420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449</v>
      </c>
      <c r="J2437" t="s">
        <v>450</v>
      </c>
      <c r="K2437" t="s">
        <v>451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420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475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420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440</v>
      </c>
      <c r="J2439" t="s">
        <v>441</v>
      </c>
      <c r="K2439" t="s">
        <v>442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420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440</v>
      </c>
      <c r="J2440" t="s">
        <v>441</v>
      </c>
      <c r="K2440" t="s">
        <v>442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420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447</v>
      </c>
      <c r="J2441" t="s">
        <v>438</v>
      </c>
      <c r="K2441" t="s">
        <v>439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420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446</v>
      </c>
      <c r="J2442" t="s">
        <v>441</v>
      </c>
      <c r="K2442" t="s">
        <v>442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420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427</v>
      </c>
      <c r="J2443" t="s">
        <v>425</v>
      </c>
      <c r="K2443" t="s">
        <v>426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420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428</v>
      </c>
      <c r="J2444" t="s">
        <v>425</v>
      </c>
      <c r="K2444" t="s">
        <v>426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420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428</v>
      </c>
      <c r="J2445" t="s">
        <v>425</v>
      </c>
      <c r="K2445" t="s">
        <v>426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420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453</v>
      </c>
      <c r="J2446" t="s">
        <v>450</v>
      </c>
      <c r="K2446" t="s">
        <v>451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420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440</v>
      </c>
      <c r="J2447" t="s">
        <v>441</v>
      </c>
      <c r="K2447" t="s">
        <v>442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420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471</v>
      </c>
      <c r="J2448" t="s">
        <v>472</v>
      </c>
      <c r="K2448" t="s">
        <v>473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420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437</v>
      </c>
      <c r="J2449" t="s">
        <v>438</v>
      </c>
      <c r="K2449" t="s">
        <v>439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420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536</v>
      </c>
      <c r="J2450" t="s">
        <v>425</v>
      </c>
      <c r="K2450" t="s">
        <v>426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420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421</v>
      </c>
      <c r="J2451" t="s">
        <v>422</v>
      </c>
      <c r="K2451" t="s">
        <v>423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420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455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420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467</v>
      </c>
      <c r="J2453" t="s">
        <v>441</v>
      </c>
      <c r="K2453" t="s">
        <v>442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420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452</v>
      </c>
      <c r="J2454" t="s">
        <v>438</v>
      </c>
      <c r="K2454" t="s">
        <v>439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420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436</v>
      </c>
      <c r="J2455" t="s">
        <v>433</v>
      </c>
      <c r="K2455" t="s">
        <v>434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420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468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420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454</v>
      </c>
      <c r="J2457" t="s">
        <v>422</v>
      </c>
      <c r="K2457" t="s">
        <v>423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420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421</v>
      </c>
      <c r="J2458" t="s">
        <v>422</v>
      </c>
      <c r="K2458" t="s">
        <v>423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420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457</v>
      </c>
      <c r="J2459" t="s">
        <v>458</v>
      </c>
      <c r="K2459" t="s">
        <v>459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420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457</v>
      </c>
      <c r="J2460" t="s">
        <v>458</v>
      </c>
      <c r="K2460" t="s">
        <v>459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420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463</v>
      </c>
      <c r="J2461" t="s">
        <v>458</v>
      </c>
      <c r="K2461" t="s">
        <v>459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420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449</v>
      </c>
      <c r="J2462" t="s">
        <v>450</v>
      </c>
      <c r="K2462" t="s">
        <v>451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420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449</v>
      </c>
      <c r="J2463" t="s">
        <v>450</v>
      </c>
      <c r="K2463" t="s">
        <v>451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420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421</v>
      </c>
      <c r="J2464" t="s">
        <v>422</v>
      </c>
      <c r="K2464" t="s">
        <v>423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420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510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420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525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420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494</v>
      </c>
      <c r="J2467">
        <v>2121</v>
      </c>
      <c r="K2467" t="s">
        <v>145</v>
      </c>
      <c r="L2467">
        <v>1670</v>
      </c>
      <c r="M2467" t="s">
        <v>491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420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494</v>
      </c>
      <c r="J2468">
        <v>2121</v>
      </c>
      <c r="K2468" t="s">
        <v>145</v>
      </c>
      <c r="L2468">
        <v>1670</v>
      </c>
      <c r="M2468" t="s">
        <v>491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420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514</v>
      </c>
      <c r="J2469" t="s">
        <v>515</v>
      </c>
      <c r="K2469" t="s">
        <v>145</v>
      </c>
      <c r="L2469">
        <v>1673</v>
      </c>
      <c r="M2469" t="s">
        <v>516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420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513</v>
      </c>
      <c r="J2470">
        <v>3321</v>
      </c>
      <c r="K2470" t="s">
        <v>145</v>
      </c>
      <c r="L2470">
        <v>1670</v>
      </c>
      <c r="M2470" t="s">
        <v>491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420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499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420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507</v>
      </c>
      <c r="J2472" t="s">
        <v>508</v>
      </c>
      <c r="K2472" t="s">
        <v>145</v>
      </c>
      <c r="L2472">
        <v>1674</v>
      </c>
      <c r="M2472" t="s">
        <v>509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420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506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420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510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420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510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420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501</v>
      </c>
      <c r="J2476" t="s">
        <v>502</v>
      </c>
      <c r="K2476" t="s">
        <v>145</v>
      </c>
      <c r="L2476">
        <v>1670</v>
      </c>
      <c r="M2476" t="s">
        <v>491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420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505</v>
      </c>
      <c r="J2477">
        <v>3421</v>
      </c>
      <c r="K2477" t="s">
        <v>145</v>
      </c>
      <c r="L2477">
        <v>1670</v>
      </c>
      <c r="M2477" t="s">
        <v>491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420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478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420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519</v>
      </c>
      <c r="J2479" t="s">
        <v>520</v>
      </c>
      <c r="K2479" t="s">
        <v>145</v>
      </c>
      <c r="L2479">
        <v>1671</v>
      </c>
      <c r="M2479" t="s">
        <v>484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420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528</v>
      </c>
      <c r="J2480">
        <v>2321</v>
      </c>
      <c r="K2480" t="s">
        <v>145</v>
      </c>
      <c r="L2480">
        <v>1671</v>
      </c>
      <c r="M2480" t="s">
        <v>484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420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526</v>
      </c>
      <c r="J2481" t="s">
        <v>527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420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496</v>
      </c>
      <c r="J2482" t="s">
        <v>497</v>
      </c>
      <c r="K2482" t="s">
        <v>145</v>
      </c>
      <c r="L2482">
        <v>1670</v>
      </c>
      <c r="M2482" t="s">
        <v>491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420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503</v>
      </c>
      <c r="J2483">
        <v>2221</v>
      </c>
      <c r="K2483" t="s">
        <v>145</v>
      </c>
      <c r="L2483">
        <v>1670</v>
      </c>
      <c r="M2483" t="s">
        <v>491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420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522</v>
      </c>
      <c r="J2484" t="s">
        <v>523</v>
      </c>
      <c r="K2484" t="s">
        <v>145</v>
      </c>
      <c r="L2484">
        <v>1672</v>
      </c>
      <c r="M2484" t="s">
        <v>524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420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489</v>
      </c>
      <c r="J2485" t="s">
        <v>490</v>
      </c>
      <c r="K2485" t="s">
        <v>145</v>
      </c>
      <c r="L2485">
        <v>1670</v>
      </c>
      <c r="M2485" t="s">
        <v>491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420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517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420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500</v>
      </c>
      <c r="J2487">
        <v>2421</v>
      </c>
      <c r="K2487" t="s">
        <v>145</v>
      </c>
      <c r="L2487">
        <v>1671</v>
      </c>
      <c r="M2487" t="s">
        <v>484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420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503</v>
      </c>
      <c r="J2488">
        <v>2221</v>
      </c>
      <c r="K2488" t="s">
        <v>145</v>
      </c>
      <c r="L2488">
        <v>1670</v>
      </c>
      <c r="M2488" t="s">
        <v>491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420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531</v>
      </c>
      <c r="J2489" t="s">
        <v>532</v>
      </c>
      <c r="K2489" t="s">
        <v>145</v>
      </c>
      <c r="L2489">
        <v>1672</v>
      </c>
      <c r="M2489" t="s">
        <v>524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420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511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420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487</v>
      </c>
      <c r="J2491" t="s">
        <v>488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420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512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420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517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420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501</v>
      </c>
      <c r="J2494" t="s">
        <v>502</v>
      </c>
      <c r="K2494" t="s">
        <v>145</v>
      </c>
      <c r="L2494">
        <v>1670</v>
      </c>
      <c r="M2494" t="s">
        <v>491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420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478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420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519</v>
      </c>
      <c r="J2496" t="s">
        <v>520</v>
      </c>
      <c r="K2496" t="s">
        <v>145</v>
      </c>
      <c r="L2496">
        <v>1671</v>
      </c>
      <c r="M2496" t="s">
        <v>484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420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528</v>
      </c>
      <c r="J2497">
        <v>2321</v>
      </c>
      <c r="K2497" t="s">
        <v>145</v>
      </c>
      <c r="L2497">
        <v>1671</v>
      </c>
      <c r="M2497" t="s">
        <v>484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420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500</v>
      </c>
      <c r="J2498">
        <v>2421</v>
      </c>
      <c r="K2498" t="s">
        <v>145</v>
      </c>
      <c r="L2498">
        <v>1671</v>
      </c>
      <c r="M2498" t="s">
        <v>484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420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485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420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496</v>
      </c>
      <c r="J2500" t="s">
        <v>497</v>
      </c>
      <c r="K2500" t="s">
        <v>145</v>
      </c>
      <c r="L2500">
        <v>1670</v>
      </c>
      <c r="M2500" t="s">
        <v>491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420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506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420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495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420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486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420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489</v>
      </c>
      <c r="J2504" t="s">
        <v>490</v>
      </c>
      <c r="K2504" t="s">
        <v>145</v>
      </c>
      <c r="L2504">
        <v>1670</v>
      </c>
      <c r="M2504" t="s">
        <v>491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420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533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420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482</v>
      </c>
      <c r="J2506" t="s">
        <v>483</v>
      </c>
      <c r="K2506" t="s">
        <v>145</v>
      </c>
      <c r="L2506">
        <v>1671</v>
      </c>
      <c r="M2506" t="s">
        <v>484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420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482</v>
      </c>
      <c r="J2507" t="s">
        <v>483</v>
      </c>
      <c r="K2507" t="s">
        <v>145</v>
      </c>
      <c r="L2507">
        <v>1671</v>
      </c>
      <c r="M2507" t="s">
        <v>484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420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529</v>
      </c>
      <c r="J2508" t="s">
        <v>530</v>
      </c>
      <c r="K2508" t="s">
        <v>145</v>
      </c>
      <c r="L2508">
        <v>1675</v>
      </c>
      <c r="M2508" t="s">
        <v>481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420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525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420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492</v>
      </c>
      <c r="J2510" t="s">
        <v>493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420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513</v>
      </c>
      <c r="J2511">
        <v>3321</v>
      </c>
      <c r="K2511" t="s">
        <v>145</v>
      </c>
      <c r="L2511">
        <v>1670</v>
      </c>
      <c r="M2511" t="s">
        <v>491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420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504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420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499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420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521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420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506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420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505</v>
      </c>
      <c r="J2516">
        <v>3421</v>
      </c>
      <c r="K2516" t="s">
        <v>145</v>
      </c>
      <c r="L2516">
        <v>1670</v>
      </c>
      <c r="M2516" t="s">
        <v>491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420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504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420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498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420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485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420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479</v>
      </c>
      <c r="J2520" t="s">
        <v>480</v>
      </c>
      <c r="K2520" t="s">
        <v>145</v>
      </c>
      <c r="L2520">
        <v>1675</v>
      </c>
      <c r="M2520" t="s">
        <v>481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420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440</v>
      </c>
      <c r="J2521" t="s">
        <v>441</v>
      </c>
      <c r="K2521" t="s">
        <v>442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420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429</v>
      </c>
      <c r="J2522" t="s">
        <v>430</v>
      </c>
      <c r="K2522" t="s">
        <v>431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420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469</v>
      </c>
      <c r="J2523" t="s">
        <v>430</v>
      </c>
      <c r="K2523" t="s">
        <v>431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420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440</v>
      </c>
      <c r="J2524" t="s">
        <v>441</v>
      </c>
      <c r="K2524" t="s">
        <v>442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420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424</v>
      </c>
      <c r="J2525" t="s">
        <v>425</v>
      </c>
      <c r="K2525" t="s">
        <v>426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420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421</v>
      </c>
      <c r="J2526" t="s">
        <v>422</v>
      </c>
      <c r="K2526" t="s">
        <v>423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420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476</v>
      </c>
      <c r="J2527" t="s">
        <v>458</v>
      </c>
      <c r="K2527" t="s">
        <v>459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420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435</v>
      </c>
      <c r="J2528" t="s">
        <v>433</v>
      </c>
      <c r="K2528" t="s">
        <v>434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420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446</v>
      </c>
      <c r="J2529" t="s">
        <v>441</v>
      </c>
      <c r="K2529" t="s">
        <v>442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420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475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420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467</v>
      </c>
      <c r="J2531" t="s">
        <v>441</v>
      </c>
      <c r="K2531" t="s">
        <v>442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420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428</v>
      </c>
      <c r="J2532" t="s">
        <v>425</v>
      </c>
      <c r="K2532" t="s">
        <v>426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420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421</v>
      </c>
      <c r="J2533" t="s">
        <v>422</v>
      </c>
      <c r="K2533" t="s">
        <v>423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420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421</v>
      </c>
      <c r="J2534" t="s">
        <v>422</v>
      </c>
      <c r="K2534" t="s">
        <v>423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420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460</v>
      </c>
      <c r="J2535" t="s">
        <v>461</v>
      </c>
      <c r="K2535" t="s">
        <v>462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420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449</v>
      </c>
      <c r="J2536" t="s">
        <v>450</v>
      </c>
      <c r="K2536" t="s">
        <v>451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420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446</v>
      </c>
      <c r="J2537" t="s">
        <v>441</v>
      </c>
      <c r="K2537" t="s">
        <v>442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420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424</v>
      </c>
      <c r="J2538" t="s">
        <v>425</v>
      </c>
      <c r="K2538" t="s">
        <v>426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420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457</v>
      </c>
      <c r="J2539" t="s">
        <v>458</v>
      </c>
      <c r="K2539" t="s">
        <v>459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420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436</v>
      </c>
      <c r="J2540" t="s">
        <v>433</v>
      </c>
      <c r="K2540" t="s">
        <v>434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420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432</v>
      </c>
      <c r="J2541" t="s">
        <v>433</v>
      </c>
      <c r="K2541" t="s">
        <v>434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420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436</v>
      </c>
      <c r="J2542" t="s">
        <v>433</v>
      </c>
      <c r="K2542" t="s">
        <v>434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420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432</v>
      </c>
      <c r="J2543" t="s">
        <v>433</v>
      </c>
      <c r="K2543" t="s">
        <v>434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420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448</v>
      </c>
      <c r="J2544" t="s">
        <v>438</v>
      </c>
      <c r="K2544" t="s">
        <v>439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420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448</v>
      </c>
      <c r="J2545" t="s">
        <v>438</v>
      </c>
      <c r="K2545" t="s">
        <v>439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420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468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420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470</v>
      </c>
      <c r="J2547" t="s">
        <v>430</v>
      </c>
      <c r="K2547" t="s">
        <v>431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420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436</v>
      </c>
      <c r="J2548" t="s">
        <v>433</v>
      </c>
      <c r="K2548" t="s">
        <v>434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420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446</v>
      </c>
      <c r="J2549" t="s">
        <v>441</v>
      </c>
      <c r="K2549" t="s">
        <v>442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420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474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420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469</v>
      </c>
      <c r="J2551" t="s">
        <v>430</v>
      </c>
      <c r="K2551" t="s">
        <v>431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420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470</v>
      </c>
      <c r="J2552" t="s">
        <v>430</v>
      </c>
      <c r="K2552" t="s">
        <v>431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420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440</v>
      </c>
      <c r="J2553" t="s">
        <v>441</v>
      </c>
      <c r="K2553" t="s">
        <v>442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420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424</v>
      </c>
      <c r="J2554" t="s">
        <v>425</v>
      </c>
      <c r="K2554" t="s">
        <v>426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420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427</v>
      </c>
      <c r="J2555" t="s">
        <v>425</v>
      </c>
      <c r="K2555" t="s">
        <v>426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420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463</v>
      </c>
      <c r="J2556" t="s">
        <v>458</v>
      </c>
      <c r="K2556" t="s">
        <v>459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420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449</v>
      </c>
      <c r="J2557" t="s">
        <v>450</v>
      </c>
      <c r="K2557" t="s">
        <v>451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420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453</v>
      </c>
      <c r="J2558" t="s">
        <v>450</v>
      </c>
      <c r="K2558" t="s">
        <v>451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420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446</v>
      </c>
      <c r="J2559" t="s">
        <v>441</v>
      </c>
      <c r="K2559" t="s">
        <v>442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420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440</v>
      </c>
      <c r="J2560" t="s">
        <v>441</v>
      </c>
      <c r="K2560" t="s">
        <v>442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420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477</v>
      </c>
      <c r="J2561" t="s">
        <v>461</v>
      </c>
      <c r="K2561" t="s">
        <v>462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420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463</v>
      </c>
      <c r="J2562" t="s">
        <v>458</v>
      </c>
      <c r="K2562" t="s">
        <v>459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420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452</v>
      </c>
      <c r="J2563" t="s">
        <v>438</v>
      </c>
      <c r="K2563" t="s">
        <v>439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420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471</v>
      </c>
      <c r="J2564" t="s">
        <v>472</v>
      </c>
      <c r="K2564" t="s">
        <v>473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420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443</v>
      </c>
      <c r="J2565" t="s">
        <v>444</v>
      </c>
      <c r="K2565" t="s">
        <v>445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420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455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420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475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420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428</v>
      </c>
      <c r="J2568" t="s">
        <v>425</v>
      </c>
      <c r="K2568" t="s">
        <v>426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420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454</v>
      </c>
      <c r="J2569" t="s">
        <v>422</v>
      </c>
      <c r="K2569" t="s">
        <v>423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420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454</v>
      </c>
      <c r="J2570" t="s">
        <v>422</v>
      </c>
      <c r="K2570" t="s">
        <v>423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420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460</v>
      </c>
      <c r="J2571" t="s">
        <v>461</v>
      </c>
      <c r="K2571" t="s">
        <v>462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420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428</v>
      </c>
      <c r="J2572" t="s">
        <v>425</v>
      </c>
      <c r="K2572" t="s">
        <v>426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420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449</v>
      </c>
      <c r="J2573" t="s">
        <v>450</v>
      </c>
      <c r="K2573" t="s">
        <v>451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420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453</v>
      </c>
      <c r="J2574" t="s">
        <v>450</v>
      </c>
      <c r="K2574" t="s">
        <v>451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420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453</v>
      </c>
      <c r="J2575" t="s">
        <v>450</v>
      </c>
      <c r="K2575" t="s">
        <v>451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420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421</v>
      </c>
      <c r="J2576" t="s">
        <v>422</v>
      </c>
      <c r="K2576" t="s">
        <v>423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420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435</v>
      </c>
      <c r="J2577" t="s">
        <v>433</v>
      </c>
      <c r="K2577" t="s">
        <v>434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420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432</v>
      </c>
      <c r="J2578" t="s">
        <v>433</v>
      </c>
      <c r="K2578" t="s">
        <v>434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420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452</v>
      </c>
      <c r="J2579" t="s">
        <v>438</v>
      </c>
      <c r="K2579" t="s">
        <v>439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420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464</v>
      </c>
      <c r="J2580" t="s">
        <v>465</v>
      </c>
      <c r="K2580" t="s">
        <v>466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420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447</v>
      </c>
      <c r="J2581" t="s">
        <v>438</v>
      </c>
      <c r="K2581" t="s">
        <v>439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420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437</v>
      </c>
      <c r="J2582" t="s">
        <v>438</v>
      </c>
      <c r="K2582" t="s">
        <v>439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420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447</v>
      </c>
      <c r="J2583" t="s">
        <v>438</v>
      </c>
      <c r="K2583" t="s">
        <v>439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420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437</v>
      </c>
      <c r="J2584" t="s">
        <v>438</v>
      </c>
      <c r="K2584" t="s">
        <v>439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420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467</v>
      </c>
      <c r="J2585" t="s">
        <v>441</v>
      </c>
      <c r="K2585" t="s">
        <v>442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420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440</v>
      </c>
      <c r="J2586" t="s">
        <v>441</v>
      </c>
      <c r="K2586" t="s">
        <v>442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420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427</v>
      </c>
      <c r="J2587" t="s">
        <v>425</v>
      </c>
      <c r="K2587" t="s">
        <v>426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420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536</v>
      </c>
      <c r="J2588" t="s">
        <v>425</v>
      </c>
      <c r="K2588" t="s">
        <v>426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420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457</v>
      </c>
      <c r="J2589" t="s">
        <v>458</v>
      </c>
      <c r="K2589" t="s">
        <v>459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420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449</v>
      </c>
      <c r="J2590" t="s">
        <v>450</v>
      </c>
      <c r="K2590" t="s">
        <v>451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420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525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420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522</v>
      </c>
      <c r="J2592" t="s">
        <v>523</v>
      </c>
      <c r="K2592" t="s">
        <v>145</v>
      </c>
      <c r="L2592">
        <v>1672</v>
      </c>
      <c r="M2592" t="s">
        <v>524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420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513</v>
      </c>
      <c r="J2593">
        <v>3321</v>
      </c>
      <c r="K2593" t="s">
        <v>145</v>
      </c>
      <c r="L2593">
        <v>1670</v>
      </c>
      <c r="M2593" t="s">
        <v>491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420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505</v>
      </c>
      <c r="J2594">
        <v>3421</v>
      </c>
      <c r="K2594" t="s">
        <v>145</v>
      </c>
      <c r="L2594">
        <v>1670</v>
      </c>
      <c r="M2594" t="s">
        <v>491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420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499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420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514</v>
      </c>
      <c r="J2596" t="s">
        <v>515</v>
      </c>
      <c r="K2596" t="s">
        <v>145</v>
      </c>
      <c r="L2596">
        <v>1673</v>
      </c>
      <c r="M2596" t="s">
        <v>516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420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517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420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478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420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506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420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494</v>
      </c>
      <c r="J2600">
        <v>2121</v>
      </c>
      <c r="K2600" t="s">
        <v>145</v>
      </c>
      <c r="L2600">
        <v>1670</v>
      </c>
      <c r="M2600" t="s">
        <v>491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420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495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420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512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420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479</v>
      </c>
      <c r="J2603" t="s">
        <v>480</v>
      </c>
      <c r="K2603" t="s">
        <v>145</v>
      </c>
      <c r="L2603">
        <v>1675</v>
      </c>
      <c r="M2603" t="s">
        <v>481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420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511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420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496</v>
      </c>
      <c r="J2605" t="s">
        <v>497</v>
      </c>
      <c r="K2605" t="s">
        <v>145</v>
      </c>
      <c r="L2605">
        <v>1670</v>
      </c>
      <c r="M2605" t="s">
        <v>491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420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503</v>
      </c>
      <c r="J2606">
        <v>2221</v>
      </c>
      <c r="K2606" t="s">
        <v>145</v>
      </c>
      <c r="L2606">
        <v>1670</v>
      </c>
      <c r="M2606" t="s">
        <v>491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420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482</v>
      </c>
      <c r="J2607" t="s">
        <v>483</v>
      </c>
      <c r="K2607" t="s">
        <v>145</v>
      </c>
      <c r="L2607">
        <v>1671</v>
      </c>
      <c r="M2607" t="s">
        <v>484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420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485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420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489</v>
      </c>
      <c r="J2609" t="s">
        <v>490</v>
      </c>
      <c r="K2609" t="s">
        <v>145</v>
      </c>
      <c r="L2609">
        <v>1670</v>
      </c>
      <c r="M2609" t="s">
        <v>491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420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510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420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513</v>
      </c>
      <c r="J2611">
        <v>3321</v>
      </c>
      <c r="K2611" t="s">
        <v>145</v>
      </c>
      <c r="L2611">
        <v>1670</v>
      </c>
      <c r="M2611" t="s">
        <v>491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420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501</v>
      </c>
      <c r="J2612" t="s">
        <v>502</v>
      </c>
      <c r="K2612" t="s">
        <v>145</v>
      </c>
      <c r="L2612">
        <v>1670</v>
      </c>
      <c r="M2612" t="s">
        <v>491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420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504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420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494</v>
      </c>
      <c r="J2614">
        <v>2121</v>
      </c>
      <c r="K2614" t="s">
        <v>145</v>
      </c>
      <c r="L2614">
        <v>1670</v>
      </c>
      <c r="M2614" t="s">
        <v>491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420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519</v>
      </c>
      <c r="J2615" t="s">
        <v>520</v>
      </c>
      <c r="K2615" t="s">
        <v>145</v>
      </c>
      <c r="L2615">
        <v>1671</v>
      </c>
      <c r="M2615" t="s">
        <v>484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420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482</v>
      </c>
      <c r="J2616" t="s">
        <v>483</v>
      </c>
      <c r="K2616" t="s">
        <v>145</v>
      </c>
      <c r="L2616">
        <v>1671</v>
      </c>
      <c r="M2616" t="s">
        <v>484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420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500</v>
      </c>
      <c r="J2617">
        <v>2421</v>
      </c>
      <c r="K2617" t="s">
        <v>145</v>
      </c>
      <c r="L2617">
        <v>1671</v>
      </c>
      <c r="M2617" t="s">
        <v>484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420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500</v>
      </c>
      <c r="J2618">
        <v>2421</v>
      </c>
      <c r="K2618" t="s">
        <v>145</v>
      </c>
      <c r="L2618">
        <v>1671</v>
      </c>
      <c r="M2618" t="s">
        <v>484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420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487</v>
      </c>
      <c r="J2619" t="s">
        <v>488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420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510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420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531</v>
      </c>
      <c r="J2621" t="s">
        <v>532</v>
      </c>
      <c r="K2621" t="s">
        <v>145</v>
      </c>
      <c r="L2621">
        <v>1672</v>
      </c>
      <c r="M2621" t="s">
        <v>524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420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521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420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501</v>
      </c>
      <c r="J2623" t="s">
        <v>502</v>
      </c>
      <c r="K2623" t="s">
        <v>145</v>
      </c>
      <c r="L2623">
        <v>1670</v>
      </c>
      <c r="M2623" t="s">
        <v>491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420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505</v>
      </c>
      <c r="J2624">
        <v>3421</v>
      </c>
      <c r="K2624" t="s">
        <v>145</v>
      </c>
      <c r="L2624">
        <v>1670</v>
      </c>
      <c r="M2624" t="s">
        <v>491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420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504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420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519</v>
      </c>
      <c r="J2626" t="s">
        <v>520</v>
      </c>
      <c r="K2626" t="s">
        <v>145</v>
      </c>
      <c r="L2626">
        <v>1671</v>
      </c>
      <c r="M2626" t="s">
        <v>484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420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528</v>
      </c>
      <c r="J2627">
        <v>2321</v>
      </c>
      <c r="K2627" t="s">
        <v>145</v>
      </c>
      <c r="L2627">
        <v>1671</v>
      </c>
      <c r="M2627" t="s">
        <v>484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420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510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420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492</v>
      </c>
      <c r="J2629" t="s">
        <v>493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420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526</v>
      </c>
      <c r="J2630" t="s">
        <v>527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420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498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420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485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420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507</v>
      </c>
      <c r="J2633" t="s">
        <v>508</v>
      </c>
      <c r="K2633" t="s">
        <v>145</v>
      </c>
      <c r="L2633">
        <v>1674</v>
      </c>
      <c r="M2633" t="s">
        <v>509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420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533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420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496</v>
      </c>
      <c r="J2635" t="s">
        <v>497</v>
      </c>
      <c r="K2635" t="s">
        <v>145</v>
      </c>
      <c r="L2635">
        <v>1670</v>
      </c>
      <c r="M2635" t="s">
        <v>491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420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506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420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499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420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489</v>
      </c>
      <c r="J2638" t="s">
        <v>490</v>
      </c>
      <c r="K2638" t="s">
        <v>145</v>
      </c>
      <c r="L2638">
        <v>1670</v>
      </c>
      <c r="M2638" t="s">
        <v>491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420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525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420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486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420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506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420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529</v>
      </c>
      <c r="J2642" t="s">
        <v>530</v>
      </c>
      <c r="K2642" t="s">
        <v>145</v>
      </c>
      <c r="L2642">
        <v>1675</v>
      </c>
      <c r="M2642" t="s">
        <v>481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420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517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420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503</v>
      </c>
      <c r="J2644">
        <v>2221</v>
      </c>
      <c r="K2644" t="s">
        <v>145</v>
      </c>
      <c r="L2644">
        <v>1670</v>
      </c>
      <c r="M2644" t="s">
        <v>491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420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478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420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528</v>
      </c>
      <c r="J2646">
        <v>2321</v>
      </c>
      <c r="K2646" t="s">
        <v>145</v>
      </c>
      <c r="L2646">
        <v>1671</v>
      </c>
      <c r="M2646" t="s">
        <v>484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420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437</v>
      </c>
      <c r="J2647" t="s">
        <v>438</v>
      </c>
      <c r="K2647" t="s">
        <v>439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420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448</v>
      </c>
      <c r="J2648" t="s">
        <v>438</v>
      </c>
      <c r="K2648" t="s">
        <v>439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420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467</v>
      </c>
      <c r="J2649" t="s">
        <v>441</v>
      </c>
      <c r="K2649" t="s">
        <v>442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420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440</v>
      </c>
      <c r="J2650" t="s">
        <v>441</v>
      </c>
      <c r="K2650" t="s">
        <v>442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420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440</v>
      </c>
      <c r="J2651" t="s">
        <v>441</v>
      </c>
      <c r="K2651" t="s">
        <v>442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420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421</v>
      </c>
      <c r="J2652" t="s">
        <v>422</v>
      </c>
      <c r="K2652" t="s">
        <v>423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420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427</v>
      </c>
      <c r="J2653" t="s">
        <v>425</v>
      </c>
      <c r="K2653" t="s">
        <v>426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420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424</v>
      </c>
      <c r="J2654" t="s">
        <v>425</v>
      </c>
      <c r="K2654" t="s">
        <v>426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420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424</v>
      </c>
      <c r="J2655" t="s">
        <v>425</v>
      </c>
      <c r="K2655" t="s">
        <v>426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420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460</v>
      </c>
      <c r="J2656" t="s">
        <v>461</v>
      </c>
      <c r="K2656" t="s">
        <v>462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420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463</v>
      </c>
      <c r="J2657" t="s">
        <v>458</v>
      </c>
      <c r="K2657" t="s">
        <v>459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420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455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420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435</v>
      </c>
      <c r="J2659" t="s">
        <v>433</v>
      </c>
      <c r="K2659" t="s">
        <v>434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420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471</v>
      </c>
      <c r="J2660" t="s">
        <v>472</v>
      </c>
      <c r="K2660" t="s">
        <v>473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420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447</v>
      </c>
      <c r="J2661" t="s">
        <v>438</v>
      </c>
      <c r="K2661" t="s">
        <v>439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420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469</v>
      </c>
      <c r="J2662" t="s">
        <v>430</v>
      </c>
      <c r="K2662" t="s">
        <v>431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420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469</v>
      </c>
      <c r="J2663" t="s">
        <v>430</v>
      </c>
      <c r="K2663" t="s">
        <v>431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420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454</v>
      </c>
      <c r="J2664" t="s">
        <v>422</v>
      </c>
      <c r="K2664" t="s">
        <v>423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420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460</v>
      </c>
      <c r="J2665" t="s">
        <v>461</v>
      </c>
      <c r="K2665" t="s">
        <v>462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420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457</v>
      </c>
      <c r="J2666" t="s">
        <v>458</v>
      </c>
      <c r="K2666" t="s">
        <v>459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420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432</v>
      </c>
      <c r="J2667" t="s">
        <v>433</v>
      </c>
      <c r="K2667" t="s">
        <v>434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420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436</v>
      </c>
      <c r="J2668" t="s">
        <v>433</v>
      </c>
      <c r="K2668" t="s">
        <v>434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420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437</v>
      </c>
      <c r="J2669" t="s">
        <v>438</v>
      </c>
      <c r="K2669" t="s">
        <v>439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420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470</v>
      </c>
      <c r="J2670" t="s">
        <v>430</v>
      </c>
      <c r="K2670" t="s">
        <v>431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420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446</v>
      </c>
      <c r="J2671" t="s">
        <v>441</v>
      </c>
      <c r="K2671" t="s">
        <v>442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420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446</v>
      </c>
      <c r="J2672" t="s">
        <v>441</v>
      </c>
      <c r="K2672" t="s">
        <v>442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420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443</v>
      </c>
      <c r="J2673" t="s">
        <v>444</v>
      </c>
      <c r="K2673" t="s">
        <v>445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420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449</v>
      </c>
      <c r="J2674" t="s">
        <v>450</v>
      </c>
      <c r="K2674" t="s">
        <v>451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420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421</v>
      </c>
      <c r="J2675" t="s">
        <v>422</v>
      </c>
      <c r="K2675" t="s">
        <v>423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420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475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420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468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420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436</v>
      </c>
      <c r="J2678" t="s">
        <v>433</v>
      </c>
      <c r="K2678" t="s">
        <v>434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420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432</v>
      </c>
      <c r="J2679" t="s">
        <v>433</v>
      </c>
      <c r="K2679" t="s">
        <v>434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420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436</v>
      </c>
      <c r="J2680" t="s">
        <v>433</v>
      </c>
      <c r="K2680" t="s">
        <v>434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420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448</v>
      </c>
      <c r="J2681" t="s">
        <v>438</v>
      </c>
      <c r="K2681" t="s">
        <v>439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420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447</v>
      </c>
      <c r="J2682" t="s">
        <v>438</v>
      </c>
      <c r="K2682" t="s">
        <v>439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420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470</v>
      </c>
      <c r="J2683" t="s">
        <v>430</v>
      </c>
      <c r="K2683" t="s">
        <v>431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420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428</v>
      </c>
      <c r="J2684" t="s">
        <v>425</v>
      </c>
      <c r="K2684" t="s">
        <v>426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420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463</v>
      </c>
      <c r="J2685" t="s">
        <v>458</v>
      </c>
      <c r="K2685" t="s">
        <v>459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420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475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420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432</v>
      </c>
      <c r="J2687" t="s">
        <v>433</v>
      </c>
      <c r="K2687" t="s">
        <v>434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420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435</v>
      </c>
      <c r="J2688" t="s">
        <v>433</v>
      </c>
      <c r="K2688" t="s">
        <v>434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420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452</v>
      </c>
      <c r="J2689" t="s">
        <v>438</v>
      </c>
      <c r="K2689" t="s">
        <v>439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420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464</v>
      </c>
      <c r="J2690" t="s">
        <v>465</v>
      </c>
      <c r="K2690" t="s">
        <v>466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420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446</v>
      </c>
      <c r="J2691" t="s">
        <v>441</v>
      </c>
      <c r="K2691" t="s">
        <v>442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420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467</v>
      </c>
      <c r="J2692" t="s">
        <v>441</v>
      </c>
      <c r="K2692" t="s">
        <v>442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420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454</v>
      </c>
      <c r="J2693" t="s">
        <v>422</v>
      </c>
      <c r="K2693" t="s">
        <v>423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420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463</v>
      </c>
      <c r="J2694" t="s">
        <v>458</v>
      </c>
      <c r="K2694" t="s">
        <v>459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420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453</v>
      </c>
      <c r="J2695" t="s">
        <v>450</v>
      </c>
      <c r="K2695" t="s">
        <v>451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420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424</v>
      </c>
      <c r="J2696" t="s">
        <v>425</v>
      </c>
      <c r="K2696" t="s">
        <v>426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420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427</v>
      </c>
      <c r="J2697" t="s">
        <v>425</v>
      </c>
      <c r="K2697" t="s">
        <v>426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420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421</v>
      </c>
      <c r="J2698" t="s">
        <v>422</v>
      </c>
      <c r="K2698" t="s">
        <v>423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420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428</v>
      </c>
      <c r="J2699" t="s">
        <v>425</v>
      </c>
      <c r="K2699" t="s">
        <v>426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420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457</v>
      </c>
      <c r="J2700" t="s">
        <v>458</v>
      </c>
      <c r="K2700" t="s">
        <v>459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420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428</v>
      </c>
      <c r="J2701" t="s">
        <v>425</v>
      </c>
      <c r="K2701" t="s">
        <v>426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420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440</v>
      </c>
      <c r="J2702" t="s">
        <v>441</v>
      </c>
      <c r="K2702" t="s">
        <v>442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420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453</v>
      </c>
      <c r="J2703" t="s">
        <v>450</v>
      </c>
      <c r="K2703" t="s">
        <v>451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420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449</v>
      </c>
      <c r="J2704" t="s">
        <v>450</v>
      </c>
      <c r="K2704" t="s">
        <v>451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420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453</v>
      </c>
      <c r="J2705" t="s">
        <v>450</v>
      </c>
      <c r="K2705" t="s">
        <v>451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420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449</v>
      </c>
      <c r="J2706" t="s">
        <v>450</v>
      </c>
      <c r="K2706" t="s">
        <v>451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420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449</v>
      </c>
      <c r="J2707" t="s">
        <v>450</v>
      </c>
      <c r="K2707" t="s">
        <v>451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420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421</v>
      </c>
      <c r="J2708" t="s">
        <v>422</v>
      </c>
      <c r="K2708" t="s">
        <v>423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420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452</v>
      </c>
      <c r="J2709" t="s">
        <v>438</v>
      </c>
      <c r="K2709" t="s">
        <v>439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420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446</v>
      </c>
      <c r="J2710" t="s">
        <v>441</v>
      </c>
      <c r="K2710" t="s">
        <v>442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420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429</v>
      </c>
      <c r="J2711" t="s">
        <v>430</v>
      </c>
      <c r="K2711" t="s">
        <v>431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420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440</v>
      </c>
      <c r="J2712" t="s">
        <v>441</v>
      </c>
      <c r="K2712" t="s">
        <v>442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420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440</v>
      </c>
      <c r="J2713" t="s">
        <v>441</v>
      </c>
      <c r="K2713" t="s">
        <v>442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420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536</v>
      </c>
      <c r="J2714" t="s">
        <v>425</v>
      </c>
      <c r="K2714" t="s">
        <v>426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420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476</v>
      </c>
      <c r="J2715" t="s">
        <v>458</v>
      </c>
      <c r="K2715" t="s">
        <v>459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420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474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420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525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420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526</v>
      </c>
      <c r="J2718" t="s">
        <v>527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420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510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420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501</v>
      </c>
      <c r="J2720" t="s">
        <v>502</v>
      </c>
      <c r="K2720" t="s">
        <v>145</v>
      </c>
      <c r="L2720">
        <v>1670</v>
      </c>
      <c r="M2720" t="s">
        <v>491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420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498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420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513</v>
      </c>
      <c r="J2722">
        <v>3321</v>
      </c>
      <c r="K2722" t="s">
        <v>145</v>
      </c>
      <c r="L2722">
        <v>1670</v>
      </c>
      <c r="M2722" t="s">
        <v>491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420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513</v>
      </c>
      <c r="J2723">
        <v>3321</v>
      </c>
      <c r="K2723" t="s">
        <v>145</v>
      </c>
      <c r="L2723">
        <v>1670</v>
      </c>
      <c r="M2723" t="s">
        <v>491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420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478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420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504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420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510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420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492</v>
      </c>
      <c r="J2727" t="s">
        <v>493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420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500</v>
      </c>
      <c r="J2728">
        <v>2421</v>
      </c>
      <c r="K2728" t="s">
        <v>145</v>
      </c>
      <c r="L2728">
        <v>1671</v>
      </c>
      <c r="M2728" t="s">
        <v>484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420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528</v>
      </c>
      <c r="J2729">
        <v>2321</v>
      </c>
      <c r="K2729" t="s">
        <v>145</v>
      </c>
      <c r="L2729">
        <v>1671</v>
      </c>
      <c r="M2729" t="s">
        <v>484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420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482</v>
      </c>
      <c r="J2730" t="s">
        <v>483</v>
      </c>
      <c r="K2730" t="s">
        <v>145</v>
      </c>
      <c r="L2730">
        <v>1671</v>
      </c>
      <c r="M2730" t="s">
        <v>484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420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489</v>
      </c>
      <c r="J2731" t="s">
        <v>490</v>
      </c>
      <c r="K2731" t="s">
        <v>145</v>
      </c>
      <c r="L2731">
        <v>1670</v>
      </c>
      <c r="M2731" t="s">
        <v>491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420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494</v>
      </c>
      <c r="J2732">
        <v>2121</v>
      </c>
      <c r="K2732" t="s">
        <v>145</v>
      </c>
      <c r="L2732">
        <v>1670</v>
      </c>
      <c r="M2732" t="s">
        <v>491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420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506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420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517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420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505</v>
      </c>
      <c r="J2735">
        <v>3421</v>
      </c>
      <c r="K2735" t="s">
        <v>145</v>
      </c>
      <c r="L2735">
        <v>1670</v>
      </c>
      <c r="M2735" t="s">
        <v>491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420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485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420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519</v>
      </c>
      <c r="J2737" t="s">
        <v>520</v>
      </c>
      <c r="K2737" t="s">
        <v>145</v>
      </c>
      <c r="L2737">
        <v>1671</v>
      </c>
      <c r="M2737" t="s">
        <v>484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420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503</v>
      </c>
      <c r="J2738">
        <v>2221</v>
      </c>
      <c r="K2738" t="s">
        <v>145</v>
      </c>
      <c r="L2738">
        <v>1670</v>
      </c>
      <c r="M2738" t="s">
        <v>491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420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487</v>
      </c>
      <c r="J2739" t="s">
        <v>488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420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505</v>
      </c>
      <c r="J2740">
        <v>3421</v>
      </c>
      <c r="K2740" t="s">
        <v>145</v>
      </c>
      <c r="L2740">
        <v>1670</v>
      </c>
      <c r="M2740" t="s">
        <v>491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420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504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420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506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420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525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420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512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420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514</v>
      </c>
      <c r="J2745" t="s">
        <v>515</v>
      </c>
      <c r="K2745" t="s">
        <v>145</v>
      </c>
      <c r="L2745">
        <v>1673</v>
      </c>
      <c r="M2745" t="s">
        <v>516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420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501</v>
      </c>
      <c r="J2746" t="s">
        <v>502</v>
      </c>
      <c r="K2746" t="s">
        <v>145</v>
      </c>
      <c r="L2746">
        <v>1670</v>
      </c>
      <c r="M2746" t="s">
        <v>491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420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521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420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479</v>
      </c>
      <c r="J2748" t="s">
        <v>480</v>
      </c>
      <c r="K2748" t="s">
        <v>145</v>
      </c>
      <c r="L2748">
        <v>1675</v>
      </c>
      <c r="M2748" t="s">
        <v>481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420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496</v>
      </c>
      <c r="J2749" t="s">
        <v>497</v>
      </c>
      <c r="K2749" t="s">
        <v>145</v>
      </c>
      <c r="L2749">
        <v>1670</v>
      </c>
      <c r="M2749" t="s">
        <v>491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420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486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420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507</v>
      </c>
      <c r="J2751" t="s">
        <v>508</v>
      </c>
      <c r="K2751" t="s">
        <v>145</v>
      </c>
      <c r="L2751">
        <v>1674</v>
      </c>
      <c r="M2751" t="s">
        <v>509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420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500</v>
      </c>
      <c r="J2752">
        <v>2421</v>
      </c>
      <c r="K2752" t="s">
        <v>145</v>
      </c>
      <c r="L2752">
        <v>1671</v>
      </c>
      <c r="M2752" t="s">
        <v>484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420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499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420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485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420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528</v>
      </c>
      <c r="J2755">
        <v>2321</v>
      </c>
      <c r="K2755" t="s">
        <v>145</v>
      </c>
      <c r="L2755">
        <v>1671</v>
      </c>
      <c r="M2755" t="s">
        <v>484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420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499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420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489</v>
      </c>
      <c r="J2757" t="s">
        <v>490</v>
      </c>
      <c r="K2757" t="s">
        <v>145</v>
      </c>
      <c r="L2757">
        <v>1670</v>
      </c>
      <c r="M2757" t="s">
        <v>491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420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478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420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496</v>
      </c>
      <c r="J2759" t="s">
        <v>497</v>
      </c>
      <c r="K2759" t="s">
        <v>145</v>
      </c>
      <c r="L2759">
        <v>1670</v>
      </c>
      <c r="M2759" t="s">
        <v>491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420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510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420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533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420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517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420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511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420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529</v>
      </c>
      <c r="J2764" t="s">
        <v>530</v>
      </c>
      <c r="K2764" t="s">
        <v>145</v>
      </c>
      <c r="L2764">
        <v>1675</v>
      </c>
      <c r="M2764" t="s">
        <v>481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420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522</v>
      </c>
      <c r="J2765" t="s">
        <v>523</v>
      </c>
      <c r="K2765" t="s">
        <v>145</v>
      </c>
      <c r="L2765">
        <v>1672</v>
      </c>
      <c r="M2765" t="s">
        <v>524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420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531</v>
      </c>
      <c r="J2766" t="s">
        <v>532</v>
      </c>
      <c r="K2766" t="s">
        <v>145</v>
      </c>
      <c r="L2766">
        <v>1672</v>
      </c>
      <c r="M2766" t="s">
        <v>524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420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482</v>
      </c>
      <c r="J2767" t="s">
        <v>483</v>
      </c>
      <c r="K2767" t="s">
        <v>145</v>
      </c>
      <c r="L2767">
        <v>1671</v>
      </c>
      <c r="M2767" t="s">
        <v>484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420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503</v>
      </c>
      <c r="J2768">
        <v>2221</v>
      </c>
      <c r="K2768" t="s">
        <v>145</v>
      </c>
      <c r="L2768">
        <v>1670</v>
      </c>
      <c r="M2768" t="s">
        <v>491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420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519</v>
      </c>
      <c r="J2769" t="s">
        <v>520</v>
      </c>
      <c r="K2769" t="s">
        <v>145</v>
      </c>
      <c r="L2769">
        <v>1671</v>
      </c>
      <c r="M2769" t="s">
        <v>484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420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494</v>
      </c>
      <c r="J2770">
        <v>2121</v>
      </c>
      <c r="K2770" t="s">
        <v>145</v>
      </c>
      <c r="L2770">
        <v>1670</v>
      </c>
      <c r="M2770" t="s">
        <v>491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420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495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420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428</v>
      </c>
      <c r="J2772" t="s">
        <v>425</v>
      </c>
      <c r="K2772" t="s">
        <v>426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420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457</v>
      </c>
      <c r="J2773" t="s">
        <v>458</v>
      </c>
      <c r="K2773" t="s">
        <v>459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420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427</v>
      </c>
      <c r="J2774" t="s">
        <v>425</v>
      </c>
      <c r="K2774" t="s">
        <v>426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420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470</v>
      </c>
      <c r="J2775" t="s">
        <v>430</v>
      </c>
      <c r="K2775" t="s">
        <v>431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420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467</v>
      </c>
      <c r="J2776" t="s">
        <v>441</v>
      </c>
      <c r="K2776" t="s">
        <v>442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420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440</v>
      </c>
      <c r="J2777" t="s">
        <v>441</v>
      </c>
      <c r="K2777" t="s">
        <v>442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420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437</v>
      </c>
      <c r="J2778" t="s">
        <v>438</v>
      </c>
      <c r="K2778" t="s">
        <v>439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420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448</v>
      </c>
      <c r="J2779" t="s">
        <v>438</v>
      </c>
      <c r="K2779" t="s">
        <v>439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420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449</v>
      </c>
      <c r="J2780" t="s">
        <v>450</v>
      </c>
      <c r="K2780" t="s">
        <v>451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420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449</v>
      </c>
      <c r="J2781" t="s">
        <v>450</v>
      </c>
      <c r="K2781" t="s">
        <v>451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420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453</v>
      </c>
      <c r="J2782" t="s">
        <v>450</v>
      </c>
      <c r="K2782" t="s">
        <v>451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420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468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420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432</v>
      </c>
      <c r="J2784" t="s">
        <v>433</v>
      </c>
      <c r="K2784" t="s">
        <v>434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420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428</v>
      </c>
      <c r="J2785" t="s">
        <v>425</v>
      </c>
      <c r="K2785" t="s">
        <v>426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420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463</v>
      </c>
      <c r="J2786" t="s">
        <v>458</v>
      </c>
      <c r="K2786" t="s">
        <v>459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420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424</v>
      </c>
      <c r="J2787" t="s">
        <v>425</v>
      </c>
      <c r="K2787" t="s">
        <v>426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420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469</v>
      </c>
      <c r="J2788" t="s">
        <v>430</v>
      </c>
      <c r="K2788" t="s">
        <v>431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420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467</v>
      </c>
      <c r="J2789" t="s">
        <v>441</v>
      </c>
      <c r="K2789" t="s">
        <v>442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420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443</v>
      </c>
      <c r="J2790" t="s">
        <v>444</v>
      </c>
      <c r="K2790" t="s">
        <v>445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420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446</v>
      </c>
      <c r="J2791" t="s">
        <v>441</v>
      </c>
      <c r="K2791" t="s">
        <v>442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420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432</v>
      </c>
      <c r="J2792" t="s">
        <v>433</v>
      </c>
      <c r="K2792" t="s">
        <v>434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420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421</v>
      </c>
      <c r="J2793" t="s">
        <v>422</v>
      </c>
      <c r="K2793" t="s">
        <v>423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420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421</v>
      </c>
      <c r="J2794" t="s">
        <v>422</v>
      </c>
      <c r="K2794" t="s">
        <v>423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420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460</v>
      </c>
      <c r="J2795" t="s">
        <v>461</v>
      </c>
      <c r="K2795" t="s">
        <v>462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420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424</v>
      </c>
      <c r="J2796" t="s">
        <v>425</v>
      </c>
      <c r="K2796" t="s">
        <v>426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420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470</v>
      </c>
      <c r="J2797" t="s">
        <v>430</v>
      </c>
      <c r="K2797" t="s">
        <v>431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420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447</v>
      </c>
      <c r="J2798" t="s">
        <v>438</v>
      </c>
      <c r="K2798" t="s">
        <v>439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420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437</v>
      </c>
      <c r="J2799" t="s">
        <v>438</v>
      </c>
      <c r="K2799" t="s">
        <v>439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420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464</v>
      </c>
      <c r="J2800" t="s">
        <v>465</v>
      </c>
      <c r="K2800" t="s">
        <v>466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420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436</v>
      </c>
      <c r="J2801" t="s">
        <v>433</v>
      </c>
      <c r="K2801" t="s">
        <v>434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420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452</v>
      </c>
      <c r="J2802" t="s">
        <v>438</v>
      </c>
      <c r="K2802" t="s">
        <v>439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420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455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420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475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420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435</v>
      </c>
      <c r="J2805" t="s">
        <v>433</v>
      </c>
      <c r="K2805" t="s">
        <v>434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420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436</v>
      </c>
      <c r="J2806" t="s">
        <v>433</v>
      </c>
      <c r="K2806" t="s">
        <v>434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420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428</v>
      </c>
      <c r="J2807" t="s">
        <v>425</v>
      </c>
      <c r="K2807" t="s">
        <v>426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420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476</v>
      </c>
      <c r="J2808" t="s">
        <v>458</v>
      </c>
      <c r="K2808" t="s">
        <v>459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420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463</v>
      </c>
      <c r="J2809" t="s">
        <v>458</v>
      </c>
      <c r="K2809" t="s">
        <v>459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420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421</v>
      </c>
      <c r="J2810" t="s">
        <v>422</v>
      </c>
      <c r="K2810" t="s">
        <v>423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420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460</v>
      </c>
      <c r="J2811" t="s">
        <v>461</v>
      </c>
      <c r="K2811" t="s">
        <v>462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420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429</v>
      </c>
      <c r="J2812" t="s">
        <v>430</v>
      </c>
      <c r="K2812" t="s">
        <v>431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420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475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420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457</v>
      </c>
      <c r="J2814" t="s">
        <v>458</v>
      </c>
      <c r="K2814" t="s">
        <v>459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420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454</v>
      </c>
      <c r="J2815" t="s">
        <v>422</v>
      </c>
      <c r="K2815" t="s">
        <v>423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420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427</v>
      </c>
      <c r="J2816" t="s">
        <v>425</v>
      </c>
      <c r="K2816" t="s">
        <v>426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420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440</v>
      </c>
      <c r="J2817" t="s">
        <v>441</v>
      </c>
      <c r="K2817" t="s">
        <v>442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420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447</v>
      </c>
      <c r="J2818" t="s">
        <v>438</v>
      </c>
      <c r="K2818" t="s">
        <v>439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420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449</v>
      </c>
      <c r="J2819" t="s">
        <v>450</v>
      </c>
      <c r="K2819" t="s">
        <v>451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420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453</v>
      </c>
      <c r="J2820" t="s">
        <v>450</v>
      </c>
      <c r="K2820" t="s">
        <v>451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420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435</v>
      </c>
      <c r="J2821" t="s">
        <v>433</v>
      </c>
      <c r="K2821" t="s">
        <v>434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420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463</v>
      </c>
      <c r="J2822" t="s">
        <v>458</v>
      </c>
      <c r="K2822" t="s">
        <v>459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420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454</v>
      </c>
      <c r="J2823" t="s">
        <v>422</v>
      </c>
      <c r="K2823" t="s">
        <v>423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420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536</v>
      </c>
      <c r="J2824" t="s">
        <v>425</v>
      </c>
      <c r="K2824" t="s">
        <v>426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420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424</v>
      </c>
      <c r="J2825" t="s">
        <v>425</v>
      </c>
      <c r="K2825" t="s">
        <v>426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420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469</v>
      </c>
      <c r="J2826" t="s">
        <v>430</v>
      </c>
      <c r="K2826" t="s">
        <v>431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420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446</v>
      </c>
      <c r="J2827" t="s">
        <v>441</v>
      </c>
      <c r="K2827" t="s">
        <v>442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420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448</v>
      </c>
      <c r="J2828" t="s">
        <v>438</v>
      </c>
      <c r="K2828" t="s">
        <v>439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420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452</v>
      </c>
      <c r="J2829" t="s">
        <v>438</v>
      </c>
      <c r="K2829" t="s">
        <v>439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420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471</v>
      </c>
      <c r="J2830" t="s">
        <v>472</v>
      </c>
      <c r="K2830" t="s">
        <v>473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420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446</v>
      </c>
      <c r="J2831" t="s">
        <v>441</v>
      </c>
      <c r="K2831" t="s">
        <v>442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420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449</v>
      </c>
      <c r="J2832" t="s">
        <v>450</v>
      </c>
      <c r="K2832" t="s">
        <v>451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420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453</v>
      </c>
      <c r="J2833" t="s">
        <v>450</v>
      </c>
      <c r="K2833" t="s">
        <v>451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420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432</v>
      </c>
      <c r="J2834" t="s">
        <v>433</v>
      </c>
      <c r="K2834" t="s">
        <v>434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420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421</v>
      </c>
      <c r="J2835" t="s">
        <v>422</v>
      </c>
      <c r="K2835" t="s">
        <v>423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420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477</v>
      </c>
      <c r="J2836" t="s">
        <v>461</v>
      </c>
      <c r="K2836" t="s">
        <v>462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420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440</v>
      </c>
      <c r="J2837" t="s">
        <v>441</v>
      </c>
      <c r="K2837" t="s">
        <v>442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420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440</v>
      </c>
      <c r="J2838" t="s">
        <v>441</v>
      </c>
      <c r="K2838" t="s">
        <v>442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420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440</v>
      </c>
      <c r="J2839" t="s">
        <v>441</v>
      </c>
      <c r="K2839" t="s">
        <v>442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420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446</v>
      </c>
      <c r="J2840" t="s">
        <v>441</v>
      </c>
      <c r="K2840" t="s">
        <v>442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420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436</v>
      </c>
      <c r="J2841" t="s">
        <v>433</v>
      </c>
      <c r="K2841" t="s">
        <v>434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420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474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420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489</v>
      </c>
      <c r="J2843" t="s">
        <v>490</v>
      </c>
      <c r="K2843" t="s">
        <v>145</v>
      </c>
      <c r="L2843">
        <v>1670</v>
      </c>
      <c r="M2843" t="s">
        <v>491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420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482</v>
      </c>
      <c r="J2844" t="s">
        <v>483</v>
      </c>
      <c r="K2844" t="s">
        <v>145</v>
      </c>
      <c r="L2844">
        <v>1671</v>
      </c>
      <c r="M2844" t="s">
        <v>484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420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500</v>
      </c>
      <c r="J2845">
        <v>2421</v>
      </c>
      <c r="K2845" t="s">
        <v>145</v>
      </c>
      <c r="L2845">
        <v>1671</v>
      </c>
      <c r="M2845" t="s">
        <v>484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420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533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420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525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420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489</v>
      </c>
      <c r="J2848" t="s">
        <v>490</v>
      </c>
      <c r="K2848" t="s">
        <v>145</v>
      </c>
      <c r="L2848">
        <v>1670</v>
      </c>
      <c r="M2848" t="s">
        <v>491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420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506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420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494</v>
      </c>
      <c r="J2850">
        <v>2121</v>
      </c>
      <c r="K2850" t="s">
        <v>145</v>
      </c>
      <c r="L2850">
        <v>1670</v>
      </c>
      <c r="M2850" t="s">
        <v>491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420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494</v>
      </c>
      <c r="J2851">
        <v>2121</v>
      </c>
      <c r="K2851" t="s">
        <v>145</v>
      </c>
      <c r="L2851">
        <v>1670</v>
      </c>
      <c r="M2851" t="s">
        <v>491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420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495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420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511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420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510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420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514</v>
      </c>
      <c r="J2855" t="s">
        <v>515</v>
      </c>
      <c r="K2855" t="s">
        <v>145</v>
      </c>
      <c r="L2855">
        <v>1673</v>
      </c>
      <c r="M2855" t="s">
        <v>516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420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525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420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504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420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501</v>
      </c>
      <c r="J2858" t="s">
        <v>502</v>
      </c>
      <c r="K2858" t="s">
        <v>145</v>
      </c>
      <c r="L2858">
        <v>1670</v>
      </c>
      <c r="M2858" t="s">
        <v>491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420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492</v>
      </c>
      <c r="J2859" t="s">
        <v>493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420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504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420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519</v>
      </c>
      <c r="J2861" t="s">
        <v>520</v>
      </c>
      <c r="K2861" t="s">
        <v>145</v>
      </c>
      <c r="L2861">
        <v>1671</v>
      </c>
      <c r="M2861" t="s">
        <v>484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420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517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420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501</v>
      </c>
      <c r="J2863" t="s">
        <v>502</v>
      </c>
      <c r="K2863" t="s">
        <v>145</v>
      </c>
      <c r="L2863">
        <v>1670</v>
      </c>
      <c r="M2863" t="s">
        <v>491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420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505</v>
      </c>
      <c r="J2864">
        <v>3421</v>
      </c>
      <c r="K2864" t="s">
        <v>145</v>
      </c>
      <c r="L2864">
        <v>1670</v>
      </c>
      <c r="M2864" t="s">
        <v>491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420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522</v>
      </c>
      <c r="J2865" t="s">
        <v>523</v>
      </c>
      <c r="K2865" t="s">
        <v>145</v>
      </c>
      <c r="L2865">
        <v>1672</v>
      </c>
      <c r="M2865" t="s">
        <v>524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420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510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420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486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420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528</v>
      </c>
      <c r="J2868">
        <v>2321</v>
      </c>
      <c r="K2868" t="s">
        <v>145</v>
      </c>
      <c r="L2868">
        <v>1671</v>
      </c>
      <c r="M2868" t="s">
        <v>484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420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482</v>
      </c>
      <c r="J2869" t="s">
        <v>483</v>
      </c>
      <c r="K2869" t="s">
        <v>145</v>
      </c>
      <c r="L2869">
        <v>1671</v>
      </c>
      <c r="M2869" t="s">
        <v>484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420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500</v>
      </c>
      <c r="J2870">
        <v>2421</v>
      </c>
      <c r="K2870" t="s">
        <v>145</v>
      </c>
      <c r="L2870">
        <v>1671</v>
      </c>
      <c r="M2870" t="s">
        <v>484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420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496</v>
      </c>
      <c r="J2871" t="s">
        <v>497</v>
      </c>
      <c r="K2871" t="s">
        <v>145</v>
      </c>
      <c r="L2871">
        <v>1670</v>
      </c>
      <c r="M2871" t="s">
        <v>491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420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499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420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485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420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513</v>
      </c>
      <c r="J2874">
        <v>3321</v>
      </c>
      <c r="K2874" t="s">
        <v>145</v>
      </c>
      <c r="L2874">
        <v>1670</v>
      </c>
      <c r="M2874" t="s">
        <v>491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420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517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420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505</v>
      </c>
      <c r="J2876">
        <v>3421</v>
      </c>
      <c r="K2876" t="s">
        <v>145</v>
      </c>
      <c r="L2876">
        <v>1670</v>
      </c>
      <c r="M2876" t="s">
        <v>491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420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512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420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479</v>
      </c>
      <c r="J2878" t="s">
        <v>480</v>
      </c>
      <c r="K2878" t="s">
        <v>145</v>
      </c>
      <c r="L2878">
        <v>1675</v>
      </c>
      <c r="M2878" t="s">
        <v>481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420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519</v>
      </c>
      <c r="J2879" t="s">
        <v>520</v>
      </c>
      <c r="K2879" t="s">
        <v>145</v>
      </c>
      <c r="L2879">
        <v>1671</v>
      </c>
      <c r="M2879" t="s">
        <v>484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420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528</v>
      </c>
      <c r="J2880">
        <v>2321</v>
      </c>
      <c r="K2880" t="s">
        <v>145</v>
      </c>
      <c r="L2880">
        <v>1671</v>
      </c>
      <c r="M2880" t="s">
        <v>484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420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485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420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503</v>
      </c>
      <c r="J2882">
        <v>2221</v>
      </c>
      <c r="K2882" t="s">
        <v>145</v>
      </c>
      <c r="L2882">
        <v>1670</v>
      </c>
      <c r="M2882" t="s">
        <v>491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420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478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420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496</v>
      </c>
      <c r="J2884" t="s">
        <v>497</v>
      </c>
      <c r="K2884" t="s">
        <v>145</v>
      </c>
      <c r="L2884">
        <v>1670</v>
      </c>
      <c r="M2884" t="s">
        <v>491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420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531</v>
      </c>
      <c r="J2885" t="s">
        <v>532</v>
      </c>
      <c r="K2885" t="s">
        <v>145</v>
      </c>
      <c r="L2885">
        <v>1672</v>
      </c>
      <c r="M2885" t="s">
        <v>524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420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506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420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510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420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507</v>
      </c>
      <c r="J2888" t="s">
        <v>508</v>
      </c>
      <c r="K2888" t="s">
        <v>145</v>
      </c>
      <c r="L2888">
        <v>1674</v>
      </c>
      <c r="M2888" t="s">
        <v>509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420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526</v>
      </c>
      <c r="J2889" t="s">
        <v>527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420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487</v>
      </c>
      <c r="J2890" t="s">
        <v>488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420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529</v>
      </c>
      <c r="J2891" t="s">
        <v>530</v>
      </c>
      <c r="K2891" t="s">
        <v>145</v>
      </c>
      <c r="L2891">
        <v>1675</v>
      </c>
      <c r="M2891" t="s">
        <v>481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420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498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420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499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420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503</v>
      </c>
      <c r="J2894">
        <v>2221</v>
      </c>
      <c r="K2894" t="s">
        <v>145</v>
      </c>
      <c r="L2894">
        <v>1670</v>
      </c>
      <c r="M2894" t="s">
        <v>491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420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513</v>
      </c>
      <c r="J2895">
        <v>3321</v>
      </c>
      <c r="K2895" t="s">
        <v>145</v>
      </c>
      <c r="L2895">
        <v>1670</v>
      </c>
      <c r="M2895" t="s">
        <v>491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420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521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420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512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420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517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420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522</v>
      </c>
      <c r="J2899" t="s">
        <v>523</v>
      </c>
      <c r="K2899" t="s">
        <v>145</v>
      </c>
      <c r="L2899">
        <v>1672</v>
      </c>
      <c r="M2899" t="s">
        <v>524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420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494</v>
      </c>
      <c r="J2900">
        <v>2121</v>
      </c>
      <c r="K2900" t="s">
        <v>145</v>
      </c>
      <c r="L2900">
        <v>1670</v>
      </c>
      <c r="M2900" t="s">
        <v>491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420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519</v>
      </c>
      <c r="J2901" t="s">
        <v>520</v>
      </c>
      <c r="K2901" t="s">
        <v>145</v>
      </c>
      <c r="L2901">
        <v>1671</v>
      </c>
      <c r="M2901" t="s">
        <v>484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420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500</v>
      </c>
      <c r="J2902">
        <v>2421</v>
      </c>
      <c r="K2902" t="s">
        <v>145</v>
      </c>
      <c r="L2902">
        <v>1671</v>
      </c>
      <c r="M2902" t="s">
        <v>484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420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506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420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506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420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525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420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486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420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514</v>
      </c>
      <c r="J2907" t="s">
        <v>515</v>
      </c>
      <c r="K2907" t="s">
        <v>145</v>
      </c>
      <c r="L2907">
        <v>1673</v>
      </c>
      <c r="M2907" t="s">
        <v>516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420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521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420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496</v>
      </c>
      <c r="J2909" t="s">
        <v>497</v>
      </c>
      <c r="K2909" t="s">
        <v>145</v>
      </c>
      <c r="L2909">
        <v>1670</v>
      </c>
      <c r="M2909" t="s">
        <v>491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420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504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420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482</v>
      </c>
      <c r="J2911" t="s">
        <v>483</v>
      </c>
      <c r="K2911" t="s">
        <v>145</v>
      </c>
      <c r="L2911">
        <v>1671</v>
      </c>
      <c r="M2911" t="s">
        <v>484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420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494</v>
      </c>
      <c r="J2912">
        <v>2121</v>
      </c>
      <c r="K2912" t="s">
        <v>145</v>
      </c>
      <c r="L2912">
        <v>1670</v>
      </c>
      <c r="M2912" t="s">
        <v>491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420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507</v>
      </c>
      <c r="J2913" t="s">
        <v>508</v>
      </c>
      <c r="K2913" t="s">
        <v>145</v>
      </c>
      <c r="L2913">
        <v>1674</v>
      </c>
      <c r="M2913" t="s">
        <v>509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420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501</v>
      </c>
      <c r="J2914" t="s">
        <v>502</v>
      </c>
      <c r="K2914" t="s">
        <v>145</v>
      </c>
      <c r="L2914">
        <v>1670</v>
      </c>
      <c r="M2914" t="s">
        <v>491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420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528</v>
      </c>
      <c r="J2915">
        <v>2321</v>
      </c>
      <c r="K2915" t="s">
        <v>145</v>
      </c>
      <c r="L2915">
        <v>1671</v>
      </c>
      <c r="M2915" t="s">
        <v>484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420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533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420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517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420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501</v>
      </c>
      <c r="J2918" t="s">
        <v>502</v>
      </c>
      <c r="K2918" t="s">
        <v>145</v>
      </c>
      <c r="L2918">
        <v>1670</v>
      </c>
      <c r="M2918" t="s">
        <v>491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420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505</v>
      </c>
      <c r="J2919">
        <v>3421</v>
      </c>
      <c r="K2919" t="s">
        <v>145</v>
      </c>
      <c r="L2919">
        <v>1670</v>
      </c>
      <c r="M2919" t="s">
        <v>491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420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511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420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496</v>
      </c>
      <c r="J2921" t="s">
        <v>497</v>
      </c>
      <c r="K2921" t="s">
        <v>145</v>
      </c>
      <c r="L2921">
        <v>1670</v>
      </c>
      <c r="M2921" t="s">
        <v>491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420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489</v>
      </c>
      <c r="J2922" t="s">
        <v>490</v>
      </c>
      <c r="K2922" t="s">
        <v>145</v>
      </c>
      <c r="L2922">
        <v>1670</v>
      </c>
      <c r="M2922" t="s">
        <v>491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420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489</v>
      </c>
      <c r="J2923" t="s">
        <v>490</v>
      </c>
      <c r="K2923" t="s">
        <v>145</v>
      </c>
      <c r="L2923">
        <v>1670</v>
      </c>
      <c r="M2923" t="s">
        <v>491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420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478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420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504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420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498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420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485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420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526</v>
      </c>
      <c r="J2928" t="s">
        <v>527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420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519</v>
      </c>
      <c r="J2929" t="s">
        <v>520</v>
      </c>
      <c r="K2929" t="s">
        <v>145</v>
      </c>
      <c r="L2929">
        <v>1671</v>
      </c>
      <c r="M2929" t="s">
        <v>484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420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500</v>
      </c>
      <c r="J2930">
        <v>2421</v>
      </c>
      <c r="K2930" t="s">
        <v>145</v>
      </c>
      <c r="L2930">
        <v>1671</v>
      </c>
      <c r="M2930" t="s">
        <v>484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420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510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420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510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420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487</v>
      </c>
      <c r="J2933" t="s">
        <v>488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420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505</v>
      </c>
      <c r="J2934">
        <v>3421</v>
      </c>
      <c r="K2934" t="s">
        <v>145</v>
      </c>
      <c r="L2934">
        <v>1670</v>
      </c>
      <c r="M2934" t="s">
        <v>491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420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529</v>
      </c>
      <c r="J2935" t="s">
        <v>530</v>
      </c>
      <c r="K2935" t="s">
        <v>145</v>
      </c>
      <c r="L2935">
        <v>1675</v>
      </c>
      <c r="M2935" t="s">
        <v>481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420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513</v>
      </c>
      <c r="J2936">
        <v>3321</v>
      </c>
      <c r="K2936" t="s">
        <v>145</v>
      </c>
      <c r="L2936">
        <v>1670</v>
      </c>
      <c r="M2936" t="s">
        <v>491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420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528</v>
      </c>
      <c r="J2937">
        <v>2321</v>
      </c>
      <c r="K2937" t="s">
        <v>145</v>
      </c>
      <c r="L2937">
        <v>1671</v>
      </c>
      <c r="M2937" t="s">
        <v>484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420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499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420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499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420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503</v>
      </c>
      <c r="J2940">
        <v>2221</v>
      </c>
      <c r="K2940" t="s">
        <v>145</v>
      </c>
      <c r="L2940">
        <v>1670</v>
      </c>
      <c r="M2940" t="s">
        <v>491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420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513</v>
      </c>
      <c r="J2941">
        <v>3321</v>
      </c>
      <c r="K2941" t="s">
        <v>145</v>
      </c>
      <c r="L2941">
        <v>1670</v>
      </c>
      <c r="M2941" t="s">
        <v>491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420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478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420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482</v>
      </c>
      <c r="J2943" t="s">
        <v>483</v>
      </c>
      <c r="K2943" t="s">
        <v>145</v>
      </c>
      <c r="L2943">
        <v>1671</v>
      </c>
      <c r="M2943" t="s">
        <v>484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420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525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420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510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420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492</v>
      </c>
      <c r="J2946" t="s">
        <v>493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420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531</v>
      </c>
      <c r="J2947" t="s">
        <v>532</v>
      </c>
      <c r="K2947" t="s">
        <v>145</v>
      </c>
      <c r="L2947">
        <v>1672</v>
      </c>
      <c r="M2947" t="s">
        <v>524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420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495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420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479</v>
      </c>
      <c r="J2949" t="s">
        <v>480</v>
      </c>
      <c r="K2949" t="s">
        <v>145</v>
      </c>
      <c r="L2949">
        <v>1675</v>
      </c>
      <c r="M2949" t="s">
        <v>481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420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503</v>
      </c>
      <c r="J2950">
        <v>2221</v>
      </c>
      <c r="K2950" t="s">
        <v>145</v>
      </c>
      <c r="L2950">
        <v>1670</v>
      </c>
      <c r="M2950" t="s">
        <v>491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420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485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420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436</v>
      </c>
      <c r="J2952" t="s">
        <v>433</v>
      </c>
      <c r="K2952" t="s">
        <v>434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420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453</v>
      </c>
      <c r="J2953" t="s">
        <v>450</v>
      </c>
      <c r="K2953" t="s">
        <v>451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420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453</v>
      </c>
      <c r="J2954" t="s">
        <v>450</v>
      </c>
      <c r="K2954" t="s">
        <v>451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420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427</v>
      </c>
      <c r="J2955" t="s">
        <v>425</v>
      </c>
      <c r="K2955" t="s">
        <v>426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420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475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420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436</v>
      </c>
      <c r="J2957" t="s">
        <v>433</v>
      </c>
      <c r="K2957" t="s">
        <v>434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420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432</v>
      </c>
      <c r="J2958" t="s">
        <v>433</v>
      </c>
      <c r="K2958" t="s">
        <v>434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420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470</v>
      </c>
      <c r="J2959" t="s">
        <v>430</v>
      </c>
      <c r="K2959" t="s">
        <v>431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420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440</v>
      </c>
      <c r="J2960" t="s">
        <v>441</v>
      </c>
      <c r="K2960" t="s">
        <v>442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420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449</v>
      </c>
      <c r="J2961" t="s">
        <v>450</v>
      </c>
      <c r="K2961" t="s">
        <v>451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420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449</v>
      </c>
      <c r="J2962" t="s">
        <v>450</v>
      </c>
      <c r="K2962" t="s">
        <v>451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420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428</v>
      </c>
      <c r="J2963" t="s">
        <v>425</v>
      </c>
      <c r="K2963" t="s">
        <v>426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420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428</v>
      </c>
      <c r="J2964" t="s">
        <v>425</v>
      </c>
      <c r="K2964" t="s">
        <v>426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420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468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420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432</v>
      </c>
      <c r="J2966" t="s">
        <v>433</v>
      </c>
      <c r="K2966" t="s">
        <v>434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420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452</v>
      </c>
      <c r="J2967" t="s">
        <v>438</v>
      </c>
      <c r="K2967" t="s">
        <v>439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420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452</v>
      </c>
      <c r="J2968" t="s">
        <v>438</v>
      </c>
      <c r="K2968" t="s">
        <v>439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420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448</v>
      </c>
      <c r="J2969" t="s">
        <v>438</v>
      </c>
      <c r="K2969" t="s">
        <v>439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420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440</v>
      </c>
      <c r="J2970" t="s">
        <v>441</v>
      </c>
      <c r="K2970" t="s">
        <v>442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420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469</v>
      </c>
      <c r="J2971" t="s">
        <v>430</v>
      </c>
      <c r="K2971" t="s">
        <v>431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420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449</v>
      </c>
      <c r="J2972" t="s">
        <v>450</v>
      </c>
      <c r="K2972" t="s">
        <v>451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420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421</v>
      </c>
      <c r="J2973" t="s">
        <v>422</v>
      </c>
      <c r="K2973" t="s">
        <v>423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420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421</v>
      </c>
      <c r="J2974" t="s">
        <v>422</v>
      </c>
      <c r="K2974" t="s">
        <v>423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420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447</v>
      </c>
      <c r="J2975" t="s">
        <v>438</v>
      </c>
      <c r="K2975" t="s">
        <v>439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420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469</v>
      </c>
      <c r="J2976" t="s">
        <v>430</v>
      </c>
      <c r="K2976" t="s">
        <v>431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420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454</v>
      </c>
      <c r="J2977" t="s">
        <v>422</v>
      </c>
      <c r="K2977" t="s">
        <v>423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420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460</v>
      </c>
      <c r="J2978" t="s">
        <v>461</v>
      </c>
      <c r="K2978" t="s">
        <v>462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420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421</v>
      </c>
      <c r="J2979" t="s">
        <v>422</v>
      </c>
      <c r="K2979" t="s">
        <v>423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420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463</v>
      </c>
      <c r="J2980" t="s">
        <v>458</v>
      </c>
      <c r="K2980" t="s">
        <v>459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420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463</v>
      </c>
      <c r="J2981" t="s">
        <v>458</v>
      </c>
      <c r="K2981" t="s">
        <v>459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420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457</v>
      </c>
      <c r="J2982" t="s">
        <v>458</v>
      </c>
      <c r="K2982" t="s">
        <v>459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420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455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420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474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420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436</v>
      </c>
      <c r="J2985" t="s">
        <v>433</v>
      </c>
      <c r="K2985" t="s">
        <v>434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420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447</v>
      </c>
      <c r="J2986" t="s">
        <v>438</v>
      </c>
      <c r="K2986" t="s">
        <v>439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420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440</v>
      </c>
      <c r="J2987" t="s">
        <v>441</v>
      </c>
      <c r="K2987" t="s">
        <v>442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420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467</v>
      </c>
      <c r="J2988" t="s">
        <v>441</v>
      </c>
      <c r="K2988" t="s">
        <v>442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420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446</v>
      </c>
      <c r="J2989" t="s">
        <v>441</v>
      </c>
      <c r="K2989" t="s">
        <v>442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420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443</v>
      </c>
      <c r="J2990" t="s">
        <v>444</v>
      </c>
      <c r="K2990" t="s">
        <v>445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420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424</v>
      </c>
      <c r="J2991" t="s">
        <v>425</v>
      </c>
      <c r="K2991" t="s">
        <v>426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420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421</v>
      </c>
      <c r="J2992" t="s">
        <v>422</v>
      </c>
      <c r="K2992" t="s">
        <v>423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420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435</v>
      </c>
      <c r="J2993" t="s">
        <v>433</v>
      </c>
      <c r="K2993" t="s">
        <v>434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420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437</v>
      </c>
      <c r="J2994" t="s">
        <v>438</v>
      </c>
      <c r="K2994" t="s">
        <v>439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420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467</v>
      </c>
      <c r="J2995" t="s">
        <v>441</v>
      </c>
      <c r="K2995" t="s">
        <v>442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420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477</v>
      </c>
      <c r="J2996" t="s">
        <v>461</v>
      </c>
      <c r="K2996" t="s">
        <v>462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420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453</v>
      </c>
      <c r="J2997" t="s">
        <v>450</v>
      </c>
      <c r="K2997" t="s">
        <v>451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420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424</v>
      </c>
      <c r="J2998" t="s">
        <v>425</v>
      </c>
      <c r="K2998" t="s">
        <v>426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420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475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420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432</v>
      </c>
      <c r="J3000" t="s">
        <v>433</v>
      </c>
      <c r="K3000" t="s">
        <v>434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420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464</v>
      </c>
      <c r="J3001" t="s">
        <v>465</v>
      </c>
      <c r="K3001" t="s">
        <v>466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420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448</v>
      </c>
      <c r="J3002" t="s">
        <v>438</v>
      </c>
      <c r="K3002" t="s">
        <v>439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420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470</v>
      </c>
      <c r="J3003" t="s">
        <v>430</v>
      </c>
      <c r="K3003" t="s">
        <v>431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420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429</v>
      </c>
      <c r="J3004" t="s">
        <v>430</v>
      </c>
      <c r="K3004" t="s">
        <v>431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420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446</v>
      </c>
      <c r="J3005" t="s">
        <v>441</v>
      </c>
      <c r="K3005" t="s">
        <v>442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420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449</v>
      </c>
      <c r="J3006" t="s">
        <v>450</v>
      </c>
      <c r="K3006" t="s">
        <v>451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420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427</v>
      </c>
      <c r="J3007" t="s">
        <v>425</v>
      </c>
      <c r="K3007" t="s">
        <v>426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420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536</v>
      </c>
      <c r="J3008" t="s">
        <v>425</v>
      </c>
      <c r="K3008" t="s">
        <v>426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420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460</v>
      </c>
      <c r="J3009" t="s">
        <v>461</v>
      </c>
      <c r="K3009" t="s">
        <v>462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420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428</v>
      </c>
      <c r="J3010" t="s">
        <v>425</v>
      </c>
      <c r="K3010" t="s">
        <v>426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420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463</v>
      </c>
      <c r="J3011" t="s">
        <v>458</v>
      </c>
      <c r="K3011" t="s">
        <v>459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420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457</v>
      </c>
      <c r="J3012" t="s">
        <v>458</v>
      </c>
      <c r="K3012" t="s">
        <v>459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420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435</v>
      </c>
      <c r="J3013" t="s">
        <v>433</v>
      </c>
      <c r="K3013" t="s">
        <v>434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420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471</v>
      </c>
      <c r="J3014" t="s">
        <v>472</v>
      </c>
      <c r="K3014" t="s">
        <v>473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420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437</v>
      </c>
      <c r="J3015" t="s">
        <v>438</v>
      </c>
      <c r="K3015" t="s">
        <v>439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420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440</v>
      </c>
      <c r="J3016" t="s">
        <v>441</v>
      </c>
      <c r="K3016" t="s">
        <v>442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420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440</v>
      </c>
      <c r="J3017" t="s">
        <v>441</v>
      </c>
      <c r="K3017" t="s">
        <v>442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420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446</v>
      </c>
      <c r="J3018" t="s">
        <v>441</v>
      </c>
      <c r="K3018" t="s">
        <v>442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420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446</v>
      </c>
      <c r="J3019" t="s">
        <v>441</v>
      </c>
      <c r="K3019" t="s">
        <v>442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420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424</v>
      </c>
      <c r="J3020" t="s">
        <v>425</v>
      </c>
      <c r="K3020" t="s">
        <v>426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420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454</v>
      </c>
      <c r="J3021" t="s">
        <v>422</v>
      </c>
      <c r="K3021" t="s">
        <v>423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420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476</v>
      </c>
      <c r="J3022" t="s">
        <v>458</v>
      </c>
      <c r="K3022" t="s">
        <v>459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420</v>
      </c>
      <c r="C3024">
        <v>2021</v>
      </c>
      <c r="D3024">
        <v>1</v>
      </c>
      <c r="E3024" t="s">
        <v>582</v>
      </c>
      <c r="F3024" s="216">
        <v>1</v>
      </c>
      <c r="G3024" t="s">
        <v>583</v>
      </c>
      <c r="H3024">
        <v>1</v>
      </c>
      <c r="I3024" t="s">
        <v>584</v>
      </c>
      <c r="J3024" t="s">
        <v>585</v>
      </c>
      <c r="K3024" t="s">
        <v>586</v>
      </c>
      <c r="L3024">
        <v>200</v>
      </c>
      <c r="M3024" t="s">
        <v>587</v>
      </c>
      <c r="N3024">
        <v>355633</v>
      </c>
      <c r="O3024">
        <v>53712832.789999999</v>
      </c>
      <c r="P3024">
        <v>227613525</v>
      </c>
      <c r="Q3024" t="str">
        <f t="shared" ref="Q3024:Q3055" si="48">VLOOKUP(TRIM(J3024),S:T,2,FALSE)</f>
        <v>E1 - Residential</v>
      </c>
    </row>
    <row r="3025" spans="1:17" x14ac:dyDescent="0.35">
      <c r="A3025">
        <v>49</v>
      </c>
      <c r="B3025" t="s">
        <v>420</v>
      </c>
      <c r="C3025">
        <v>2021</v>
      </c>
      <c r="D3025">
        <v>1</v>
      </c>
      <c r="E3025" t="s">
        <v>582</v>
      </c>
      <c r="F3025" s="216">
        <v>1</v>
      </c>
      <c r="G3025" t="s">
        <v>583</v>
      </c>
      <c r="H3025">
        <v>5</v>
      </c>
      <c r="I3025" t="s">
        <v>588</v>
      </c>
      <c r="J3025" t="s">
        <v>589</v>
      </c>
      <c r="K3025" t="s">
        <v>590</v>
      </c>
      <c r="L3025">
        <v>200</v>
      </c>
      <c r="M3025" t="s">
        <v>587</v>
      </c>
      <c r="N3025">
        <v>920</v>
      </c>
      <c r="O3025">
        <v>120803.21</v>
      </c>
      <c r="P3025">
        <v>517747</v>
      </c>
      <c r="Q3025" t="str">
        <f t="shared" si="48"/>
        <v>E3 - Small C&amp;I</v>
      </c>
    </row>
    <row r="3026" spans="1:17" x14ac:dyDescent="0.35">
      <c r="A3026">
        <v>49</v>
      </c>
      <c r="B3026" t="s">
        <v>420</v>
      </c>
      <c r="C3026">
        <v>2021</v>
      </c>
      <c r="D3026">
        <v>1</v>
      </c>
      <c r="E3026" t="s">
        <v>582</v>
      </c>
      <c r="F3026" s="216">
        <v>1</v>
      </c>
      <c r="G3026" t="s">
        <v>583</v>
      </c>
      <c r="H3026">
        <v>6</v>
      </c>
      <c r="I3026" t="s">
        <v>591</v>
      </c>
      <c r="J3026" t="s">
        <v>592</v>
      </c>
      <c r="K3026" t="s">
        <v>593</v>
      </c>
      <c r="L3026">
        <v>200</v>
      </c>
      <c r="M3026" t="s">
        <v>587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420</v>
      </c>
      <c r="C3027">
        <v>2021</v>
      </c>
      <c r="D3027">
        <v>1</v>
      </c>
      <c r="E3027" t="s">
        <v>582</v>
      </c>
      <c r="F3027" s="216">
        <v>1</v>
      </c>
      <c r="G3027" t="s">
        <v>583</v>
      </c>
      <c r="H3027">
        <v>13</v>
      </c>
      <c r="I3027" t="s">
        <v>594</v>
      </c>
      <c r="J3027" t="s">
        <v>595</v>
      </c>
      <c r="K3027" t="s">
        <v>596</v>
      </c>
      <c r="L3027">
        <v>200</v>
      </c>
      <c r="M3027" t="s">
        <v>587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420</v>
      </c>
      <c r="C3028">
        <v>2021</v>
      </c>
      <c r="D3028">
        <v>1</v>
      </c>
      <c r="E3028" t="s">
        <v>582</v>
      </c>
      <c r="F3028" s="216">
        <v>1</v>
      </c>
      <c r="G3028" t="s">
        <v>583</v>
      </c>
      <c r="H3028">
        <v>34</v>
      </c>
      <c r="I3028" t="s">
        <v>597</v>
      </c>
      <c r="J3028" t="s">
        <v>598</v>
      </c>
      <c r="K3028" t="s">
        <v>599</v>
      </c>
      <c r="L3028">
        <v>200</v>
      </c>
      <c r="M3028" t="s">
        <v>587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420</v>
      </c>
      <c r="C3029">
        <v>2021</v>
      </c>
      <c r="D3029">
        <v>1</v>
      </c>
      <c r="E3029" t="s">
        <v>582</v>
      </c>
      <c r="F3029" s="216">
        <v>1</v>
      </c>
      <c r="G3029" t="s">
        <v>583</v>
      </c>
      <c r="H3029">
        <v>55</v>
      </c>
      <c r="I3029" t="s">
        <v>600</v>
      </c>
      <c r="J3029" t="s">
        <v>589</v>
      </c>
      <c r="K3029" t="s">
        <v>590</v>
      </c>
      <c r="L3029">
        <v>200</v>
      </c>
      <c r="M3029" t="s">
        <v>587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420</v>
      </c>
      <c r="C3030">
        <v>2021</v>
      </c>
      <c r="D3030">
        <v>1</v>
      </c>
      <c r="E3030" t="s">
        <v>582</v>
      </c>
      <c r="F3030" s="216">
        <v>1</v>
      </c>
      <c r="G3030" t="s">
        <v>583</v>
      </c>
      <c r="H3030">
        <v>616</v>
      </c>
      <c r="I3030" t="s">
        <v>601</v>
      </c>
      <c r="J3030" t="s">
        <v>602</v>
      </c>
      <c r="K3030" t="s">
        <v>603</v>
      </c>
      <c r="L3030">
        <v>4512</v>
      </c>
      <c r="M3030" t="s">
        <v>604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420</v>
      </c>
      <c r="C3031">
        <v>2021</v>
      </c>
      <c r="D3031">
        <v>1</v>
      </c>
      <c r="E3031" t="s">
        <v>582</v>
      </c>
      <c r="F3031" s="216">
        <v>1</v>
      </c>
      <c r="G3031" t="s">
        <v>583</v>
      </c>
      <c r="H3031">
        <v>628</v>
      </c>
      <c r="I3031" t="s">
        <v>440</v>
      </c>
      <c r="J3031" t="s">
        <v>602</v>
      </c>
      <c r="K3031" t="s">
        <v>603</v>
      </c>
      <c r="L3031">
        <v>200</v>
      </c>
      <c r="M3031" t="s">
        <v>587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420</v>
      </c>
      <c r="C3032">
        <v>2021</v>
      </c>
      <c r="D3032">
        <v>1</v>
      </c>
      <c r="E3032" t="s">
        <v>582</v>
      </c>
      <c r="F3032" s="216">
        <v>1</v>
      </c>
      <c r="G3032" t="s">
        <v>583</v>
      </c>
      <c r="H3032">
        <v>903</v>
      </c>
      <c r="I3032" t="s">
        <v>605</v>
      </c>
      <c r="J3032" t="s">
        <v>585</v>
      </c>
      <c r="K3032" t="s">
        <v>586</v>
      </c>
      <c r="L3032">
        <v>4512</v>
      </c>
      <c r="M3032" t="s">
        <v>604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420</v>
      </c>
      <c r="C3033">
        <v>2021</v>
      </c>
      <c r="D3033">
        <v>1</v>
      </c>
      <c r="E3033" t="s">
        <v>582</v>
      </c>
      <c r="F3033" s="216">
        <v>1</v>
      </c>
      <c r="G3033" t="s">
        <v>583</v>
      </c>
      <c r="H3033">
        <v>905</v>
      </c>
      <c r="I3033" t="s">
        <v>606</v>
      </c>
      <c r="J3033" t="s">
        <v>592</v>
      </c>
      <c r="K3033" t="s">
        <v>593</v>
      </c>
      <c r="L3033">
        <v>4512</v>
      </c>
      <c r="M3033" t="s">
        <v>604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420</v>
      </c>
      <c r="C3034">
        <v>2021</v>
      </c>
      <c r="D3034">
        <v>1</v>
      </c>
      <c r="E3034" t="s">
        <v>582</v>
      </c>
      <c r="F3034" s="216">
        <v>1</v>
      </c>
      <c r="G3034" t="s">
        <v>583</v>
      </c>
      <c r="H3034">
        <v>950</v>
      </c>
      <c r="I3034" t="s">
        <v>607</v>
      </c>
      <c r="J3034" t="s">
        <v>589</v>
      </c>
      <c r="K3034" t="s">
        <v>590</v>
      </c>
      <c r="L3034">
        <v>4512</v>
      </c>
      <c r="M3034" t="s">
        <v>604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420</v>
      </c>
      <c r="C3035">
        <v>2021</v>
      </c>
      <c r="D3035">
        <v>1</v>
      </c>
      <c r="E3035" t="s">
        <v>582</v>
      </c>
      <c r="F3035" s="216">
        <v>1</v>
      </c>
      <c r="G3035" t="s">
        <v>583</v>
      </c>
      <c r="H3035">
        <v>954</v>
      </c>
      <c r="I3035" t="s">
        <v>608</v>
      </c>
      <c r="J3035" t="s">
        <v>595</v>
      </c>
      <c r="K3035" t="s">
        <v>596</v>
      </c>
      <c r="L3035">
        <v>4512</v>
      </c>
      <c r="M3035" t="s">
        <v>604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420</v>
      </c>
      <c r="C3036">
        <v>2021</v>
      </c>
      <c r="D3036">
        <v>1</v>
      </c>
      <c r="E3036" t="s">
        <v>582</v>
      </c>
      <c r="F3036" s="216">
        <v>3</v>
      </c>
      <c r="G3036" t="s">
        <v>609</v>
      </c>
      <c r="H3036">
        <v>1</v>
      </c>
      <c r="I3036" t="s">
        <v>584</v>
      </c>
      <c r="J3036" t="s">
        <v>585</v>
      </c>
      <c r="K3036" t="s">
        <v>586</v>
      </c>
      <c r="L3036">
        <v>300</v>
      </c>
      <c r="M3036" t="s">
        <v>610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420</v>
      </c>
      <c r="C3037">
        <v>2021</v>
      </c>
      <c r="D3037">
        <v>1</v>
      </c>
      <c r="E3037" t="s">
        <v>582</v>
      </c>
      <c r="F3037" s="216">
        <v>3</v>
      </c>
      <c r="G3037" t="s">
        <v>609</v>
      </c>
      <c r="H3037">
        <v>5</v>
      </c>
      <c r="I3037" t="s">
        <v>588</v>
      </c>
      <c r="J3037" t="s">
        <v>589</v>
      </c>
      <c r="K3037" t="s">
        <v>590</v>
      </c>
      <c r="L3037">
        <v>300</v>
      </c>
      <c r="M3037" t="s">
        <v>610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420</v>
      </c>
      <c r="C3038">
        <v>2021</v>
      </c>
      <c r="D3038">
        <v>1</v>
      </c>
      <c r="E3038" t="s">
        <v>582</v>
      </c>
      <c r="F3038" s="216">
        <v>3</v>
      </c>
      <c r="G3038" t="s">
        <v>609</v>
      </c>
      <c r="H3038">
        <v>6</v>
      </c>
      <c r="I3038" t="s">
        <v>591</v>
      </c>
      <c r="J3038" t="s">
        <v>592</v>
      </c>
      <c r="K3038" t="s">
        <v>593</v>
      </c>
      <c r="L3038">
        <v>300</v>
      </c>
      <c r="M3038" t="s">
        <v>610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420</v>
      </c>
      <c r="C3039">
        <v>2021</v>
      </c>
      <c r="D3039">
        <v>1</v>
      </c>
      <c r="E3039" t="s">
        <v>582</v>
      </c>
      <c r="F3039" s="216">
        <v>3</v>
      </c>
      <c r="G3039" t="s">
        <v>609</v>
      </c>
      <c r="H3039">
        <v>13</v>
      </c>
      <c r="I3039" t="s">
        <v>594</v>
      </c>
      <c r="J3039" t="s">
        <v>595</v>
      </c>
      <c r="K3039" t="s">
        <v>596</v>
      </c>
      <c r="L3039">
        <v>300</v>
      </c>
      <c r="M3039" t="s">
        <v>610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420</v>
      </c>
      <c r="C3040">
        <v>2021</v>
      </c>
      <c r="D3040">
        <v>1</v>
      </c>
      <c r="E3040" t="s">
        <v>582</v>
      </c>
      <c r="F3040" s="216">
        <v>3</v>
      </c>
      <c r="G3040" t="s">
        <v>609</v>
      </c>
      <c r="H3040">
        <v>34</v>
      </c>
      <c r="I3040" t="s">
        <v>597</v>
      </c>
      <c r="J3040" t="s">
        <v>598</v>
      </c>
      <c r="K3040" t="s">
        <v>599</v>
      </c>
      <c r="L3040">
        <v>300</v>
      </c>
      <c r="M3040" t="s">
        <v>610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420</v>
      </c>
      <c r="C3041">
        <v>2021</v>
      </c>
      <c r="D3041">
        <v>1</v>
      </c>
      <c r="E3041" t="s">
        <v>582</v>
      </c>
      <c r="F3041" s="216">
        <v>3</v>
      </c>
      <c r="G3041" t="s">
        <v>609</v>
      </c>
      <c r="H3041">
        <v>53</v>
      </c>
      <c r="I3041" t="s">
        <v>611</v>
      </c>
      <c r="J3041" t="s">
        <v>595</v>
      </c>
      <c r="K3041" t="s">
        <v>596</v>
      </c>
      <c r="L3041">
        <v>300</v>
      </c>
      <c r="M3041" t="s">
        <v>610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420</v>
      </c>
      <c r="C3042">
        <v>2021</v>
      </c>
      <c r="D3042">
        <v>1</v>
      </c>
      <c r="E3042" t="s">
        <v>582</v>
      </c>
      <c r="F3042" s="216">
        <v>3</v>
      </c>
      <c r="G3042" t="s">
        <v>609</v>
      </c>
      <c r="H3042">
        <v>54</v>
      </c>
      <c r="I3042" t="s">
        <v>612</v>
      </c>
      <c r="J3042" t="s">
        <v>598</v>
      </c>
      <c r="K3042" t="s">
        <v>599</v>
      </c>
      <c r="L3042">
        <v>300</v>
      </c>
      <c r="M3042" t="s">
        <v>610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420</v>
      </c>
      <c r="C3043">
        <v>2021</v>
      </c>
      <c r="D3043">
        <v>1</v>
      </c>
      <c r="E3043" t="s">
        <v>582</v>
      </c>
      <c r="F3043" s="216">
        <v>3</v>
      </c>
      <c r="G3043" t="s">
        <v>609</v>
      </c>
      <c r="H3043">
        <v>55</v>
      </c>
      <c r="I3043" t="s">
        <v>600</v>
      </c>
      <c r="J3043" t="s">
        <v>589</v>
      </c>
      <c r="K3043" t="s">
        <v>590</v>
      </c>
      <c r="L3043">
        <v>300</v>
      </c>
      <c r="M3043" t="s">
        <v>610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420</v>
      </c>
      <c r="C3044">
        <v>2021</v>
      </c>
      <c r="D3044">
        <v>1</v>
      </c>
      <c r="E3044" t="s">
        <v>582</v>
      </c>
      <c r="F3044" s="216">
        <v>3</v>
      </c>
      <c r="G3044" t="s">
        <v>609</v>
      </c>
      <c r="H3044">
        <v>117</v>
      </c>
      <c r="I3044" t="s">
        <v>613</v>
      </c>
      <c r="J3044" t="s">
        <v>614</v>
      </c>
      <c r="K3044" t="s">
        <v>615</v>
      </c>
      <c r="L3044">
        <v>300</v>
      </c>
      <c r="M3044" t="s">
        <v>610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420</v>
      </c>
      <c r="C3045">
        <v>2021</v>
      </c>
      <c r="D3045">
        <v>1</v>
      </c>
      <c r="E3045" t="s">
        <v>582</v>
      </c>
      <c r="F3045" s="216">
        <v>3</v>
      </c>
      <c r="G3045" t="s">
        <v>609</v>
      </c>
      <c r="H3045">
        <v>122</v>
      </c>
      <c r="I3045" t="s">
        <v>616</v>
      </c>
      <c r="J3045" t="s">
        <v>614</v>
      </c>
      <c r="K3045" t="s">
        <v>615</v>
      </c>
      <c r="L3045">
        <v>300</v>
      </c>
      <c r="M3045" t="s">
        <v>610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420</v>
      </c>
      <c r="C3046">
        <v>2021</v>
      </c>
      <c r="D3046">
        <v>1</v>
      </c>
      <c r="E3046" t="s">
        <v>582</v>
      </c>
      <c r="F3046" s="216">
        <v>3</v>
      </c>
      <c r="G3046" t="s">
        <v>609</v>
      </c>
      <c r="H3046">
        <v>605</v>
      </c>
      <c r="I3046" t="s">
        <v>617</v>
      </c>
      <c r="J3046" t="s">
        <v>602</v>
      </c>
      <c r="K3046" t="s">
        <v>603</v>
      </c>
      <c r="L3046">
        <v>300</v>
      </c>
      <c r="M3046" t="s">
        <v>610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420</v>
      </c>
      <c r="C3047">
        <v>2021</v>
      </c>
      <c r="D3047">
        <v>1</v>
      </c>
      <c r="E3047" t="s">
        <v>582</v>
      </c>
      <c r="F3047" s="216">
        <v>3</v>
      </c>
      <c r="G3047" t="s">
        <v>609</v>
      </c>
      <c r="H3047">
        <v>616</v>
      </c>
      <c r="I3047" t="s">
        <v>601</v>
      </c>
      <c r="J3047" t="s">
        <v>602</v>
      </c>
      <c r="K3047" t="s">
        <v>603</v>
      </c>
      <c r="L3047">
        <v>4532</v>
      </c>
      <c r="M3047" t="s">
        <v>618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420</v>
      </c>
      <c r="C3048">
        <v>2021</v>
      </c>
      <c r="D3048">
        <v>1</v>
      </c>
      <c r="E3048" t="s">
        <v>582</v>
      </c>
      <c r="F3048" s="216">
        <v>3</v>
      </c>
      <c r="G3048" t="s">
        <v>609</v>
      </c>
      <c r="H3048">
        <v>617</v>
      </c>
      <c r="I3048" t="s">
        <v>619</v>
      </c>
      <c r="J3048" t="s">
        <v>620</v>
      </c>
      <c r="K3048" t="s">
        <v>621</v>
      </c>
      <c r="L3048">
        <v>4532</v>
      </c>
      <c r="M3048" t="s">
        <v>618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420</v>
      </c>
      <c r="C3049">
        <v>2021</v>
      </c>
      <c r="D3049">
        <v>1</v>
      </c>
      <c r="E3049" t="s">
        <v>582</v>
      </c>
      <c r="F3049" s="216">
        <v>3</v>
      </c>
      <c r="G3049" t="s">
        <v>609</v>
      </c>
      <c r="H3049">
        <v>628</v>
      </c>
      <c r="I3049" t="s">
        <v>440</v>
      </c>
      <c r="J3049" t="s">
        <v>602</v>
      </c>
      <c r="K3049" t="s">
        <v>603</v>
      </c>
      <c r="L3049">
        <v>300</v>
      </c>
      <c r="M3049" t="s">
        <v>610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420</v>
      </c>
      <c r="C3050">
        <v>2021</v>
      </c>
      <c r="D3050">
        <v>1</v>
      </c>
      <c r="E3050" t="s">
        <v>582</v>
      </c>
      <c r="F3050" s="216">
        <v>3</v>
      </c>
      <c r="G3050" t="s">
        <v>609</v>
      </c>
      <c r="H3050">
        <v>629</v>
      </c>
      <c r="I3050" t="s">
        <v>622</v>
      </c>
      <c r="J3050" t="s">
        <v>620</v>
      </c>
      <c r="K3050" t="s">
        <v>621</v>
      </c>
      <c r="L3050">
        <v>300</v>
      </c>
      <c r="M3050" t="s">
        <v>610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420</v>
      </c>
      <c r="C3051">
        <v>2021</v>
      </c>
      <c r="D3051">
        <v>1</v>
      </c>
      <c r="E3051" t="s">
        <v>582</v>
      </c>
      <c r="F3051" s="216">
        <v>3</v>
      </c>
      <c r="G3051" t="s">
        <v>609</v>
      </c>
      <c r="H3051">
        <v>631</v>
      </c>
      <c r="I3051" t="s">
        <v>623</v>
      </c>
      <c r="J3051" t="s">
        <v>624</v>
      </c>
      <c r="K3051" t="s">
        <v>625</v>
      </c>
      <c r="L3051">
        <v>300</v>
      </c>
      <c r="M3051" t="s">
        <v>610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420</v>
      </c>
      <c r="C3052">
        <v>2021</v>
      </c>
      <c r="D3052">
        <v>1</v>
      </c>
      <c r="E3052" t="s">
        <v>582</v>
      </c>
      <c r="F3052" s="216">
        <v>3</v>
      </c>
      <c r="G3052" t="s">
        <v>609</v>
      </c>
      <c r="H3052">
        <v>700</v>
      </c>
      <c r="I3052" t="s">
        <v>626</v>
      </c>
      <c r="J3052" t="s">
        <v>627</v>
      </c>
      <c r="K3052" t="s">
        <v>628</v>
      </c>
      <c r="L3052">
        <v>300</v>
      </c>
      <c r="M3052" t="s">
        <v>610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420</v>
      </c>
      <c r="C3053">
        <v>2021</v>
      </c>
      <c r="D3053">
        <v>1</v>
      </c>
      <c r="E3053" t="s">
        <v>582</v>
      </c>
      <c r="F3053" s="216">
        <v>3</v>
      </c>
      <c r="G3053" t="s">
        <v>609</v>
      </c>
      <c r="H3053">
        <v>705</v>
      </c>
      <c r="I3053" t="s">
        <v>629</v>
      </c>
      <c r="J3053" t="s">
        <v>627</v>
      </c>
      <c r="K3053" t="s">
        <v>628</v>
      </c>
      <c r="L3053">
        <v>300</v>
      </c>
      <c r="M3053" t="s">
        <v>610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420</v>
      </c>
      <c r="C3054">
        <v>2021</v>
      </c>
      <c r="D3054">
        <v>1</v>
      </c>
      <c r="E3054" t="s">
        <v>582</v>
      </c>
      <c r="F3054" s="216">
        <v>3</v>
      </c>
      <c r="G3054" t="s">
        <v>609</v>
      </c>
      <c r="H3054">
        <v>710</v>
      </c>
      <c r="I3054" t="s">
        <v>630</v>
      </c>
      <c r="J3054" t="s">
        <v>627</v>
      </c>
      <c r="K3054" t="s">
        <v>628</v>
      </c>
      <c r="L3054">
        <v>4532</v>
      </c>
      <c r="M3054" t="s">
        <v>618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420</v>
      </c>
      <c r="C3055">
        <v>2021</v>
      </c>
      <c r="D3055">
        <v>1</v>
      </c>
      <c r="E3055" t="s">
        <v>582</v>
      </c>
      <c r="F3055" s="216">
        <v>3</v>
      </c>
      <c r="G3055" t="s">
        <v>609</v>
      </c>
      <c r="H3055">
        <v>711</v>
      </c>
      <c r="I3055" t="s">
        <v>631</v>
      </c>
      <c r="J3055" t="s">
        <v>627</v>
      </c>
      <c r="K3055" t="s">
        <v>628</v>
      </c>
      <c r="L3055">
        <v>4532</v>
      </c>
      <c r="M3055" t="s">
        <v>618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420</v>
      </c>
      <c r="C3056">
        <v>2021</v>
      </c>
      <c r="D3056">
        <v>1</v>
      </c>
      <c r="E3056" t="s">
        <v>582</v>
      </c>
      <c r="F3056" s="216">
        <v>3</v>
      </c>
      <c r="G3056" t="s">
        <v>609</v>
      </c>
      <c r="H3056">
        <v>903</v>
      </c>
      <c r="I3056" t="s">
        <v>605</v>
      </c>
      <c r="J3056" t="s">
        <v>585</v>
      </c>
      <c r="K3056" t="s">
        <v>586</v>
      </c>
      <c r="L3056">
        <v>4532</v>
      </c>
      <c r="M3056" t="s">
        <v>618</v>
      </c>
      <c r="N3056">
        <v>105</v>
      </c>
      <c r="O3056">
        <v>27116.69</v>
      </c>
      <c r="P3056">
        <v>228007</v>
      </c>
      <c r="Q3056" t="str">
        <f t="shared" ref="Q3056:Q3087" si="49">VLOOKUP(TRIM(J3056),S:T,2,FALSE)</f>
        <v>E1 - Residential</v>
      </c>
    </row>
    <row r="3057" spans="1:17" x14ac:dyDescent="0.35">
      <c r="A3057">
        <v>49</v>
      </c>
      <c r="B3057" t="s">
        <v>420</v>
      </c>
      <c r="C3057">
        <v>2021</v>
      </c>
      <c r="D3057">
        <v>1</v>
      </c>
      <c r="E3057" t="s">
        <v>582</v>
      </c>
      <c r="F3057" s="216">
        <v>3</v>
      </c>
      <c r="G3057" t="s">
        <v>609</v>
      </c>
      <c r="H3057">
        <v>924</v>
      </c>
      <c r="I3057" t="s">
        <v>632</v>
      </c>
      <c r="J3057" t="s">
        <v>633</v>
      </c>
      <c r="K3057" t="s">
        <v>634</v>
      </c>
      <c r="L3057">
        <v>4532</v>
      </c>
      <c r="M3057" t="s">
        <v>618</v>
      </c>
      <c r="N3057">
        <v>1</v>
      </c>
      <c r="O3057">
        <v>130805.93</v>
      </c>
      <c r="P3057">
        <v>1111449</v>
      </c>
      <c r="Q3057" t="str">
        <f t="shared" si="49"/>
        <v>E5 - Large C&amp;I</v>
      </c>
    </row>
    <row r="3058" spans="1:17" x14ac:dyDescent="0.35">
      <c r="A3058">
        <v>49</v>
      </c>
      <c r="B3058" t="s">
        <v>420</v>
      </c>
      <c r="C3058">
        <v>2021</v>
      </c>
      <c r="D3058">
        <v>1</v>
      </c>
      <c r="E3058" t="s">
        <v>582</v>
      </c>
      <c r="F3058" s="216">
        <v>3</v>
      </c>
      <c r="G3058" t="s">
        <v>609</v>
      </c>
      <c r="H3058">
        <v>950</v>
      </c>
      <c r="I3058" t="s">
        <v>607</v>
      </c>
      <c r="J3058" t="s">
        <v>589</v>
      </c>
      <c r="K3058" t="s">
        <v>590</v>
      </c>
      <c r="L3058">
        <v>4532</v>
      </c>
      <c r="M3058" t="s">
        <v>618</v>
      </c>
      <c r="N3058">
        <v>10434</v>
      </c>
      <c r="O3058">
        <v>1731253.44</v>
      </c>
      <c r="P3058">
        <v>14275060</v>
      </c>
      <c r="Q3058" t="str">
        <f t="shared" si="49"/>
        <v>E3 - Small C&amp;I</v>
      </c>
    </row>
    <row r="3059" spans="1:17" x14ac:dyDescent="0.35">
      <c r="A3059">
        <v>49</v>
      </c>
      <c r="B3059" t="s">
        <v>420</v>
      </c>
      <c r="C3059">
        <v>2021</v>
      </c>
      <c r="D3059">
        <v>1</v>
      </c>
      <c r="E3059" t="s">
        <v>582</v>
      </c>
      <c r="F3059" s="216">
        <v>3</v>
      </c>
      <c r="G3059" t="s">
        <v>609</v>
      </c>
      <c r="H3059">
        <v>951</v>
      </c>
      <c r="I3059" t="s">
        <v>635</v>
      </c>
      <c r="J3059" t="s">
        <v>598</v>
      </c>
      <c r="K3059" t="s">
        <v>599</v>
      </c>
      <c r="L3059">
        <v>4532</v>
      </c>
      <c r="M3059" t="s">
        <v>618</v>
      </c>
      <c r="N3059">
        <v>132</v>
      </c>
      <c r="O3059">
        <v>12166.39</v>
      </c>
      <c r="P3059">
        <v>90689</v>
      </c>
      <c r="Q3059" t="str">
        <f t="shared" si="49"/>
        <v>E3 - Small C&amp;I</v>
      </c>
    </row>
    <row r="3060" spans="1:17" x14ac:dyDescent="0.35">
      <c r="A3060">
        <v>49</v>
      </c>
      <c r="B3060" t="s">
        <v>420</v>
      </c>
      <c r="C3060">
        <v>2021</v>
      </c>
      <c r="D3060">
        <v>1</v>
      </c>
      <c r="E3060" t="s">
        <v>582</v>
      </c>
      <c r="F3060" s="216">
        <v>3</v>
      </c>
      <c r="G3060" t="s">
        <v>609</v>
      </c>
      <c r="H3060">
        <v>954</v>
      </c>
      <c r="I3060" t="s">
        <v>608</v>
      </c>
      <c r="J3060" t="s">
        <v>595</v>
      </c>
      <c r="K3060" t="s">
        <v>596</v>
      </c>
      <c r="L3060">
        <v>4532</v>
      </c>
      <c r="M3060" t="s">
        <v>618</v>
      </c>
      <c r="N3060">
        <v>3466</v>
      </c>
      <c r="O3060">
        <v>5430737.9100000001</v>
      </c>
      <c r="P3060">
        <v>57739487</v>
      </c>
      <c r="Q3060" t="str">
        <f t="shared" si="49"/>
        <v>E4 - Medium C&amp;I</v>
      </c>
    </row>
    <row r="3061" spans="1:17" x14ac:dyDescent="0.35">
      <c r="A3061">
        <v>49</v>
      </c>
      <c r="B3061" t="s">
        <v>420</v>
      </c>
      <c r="C3061">
        <v>2021</v>
      </c>
      <c r="D3061">
        <v>1</v>
      </c>
      <c r="E3061" t="s">
        <v>582</v>
      </c>
      <c r="F3061">
        <v>5</v>
      </c>
      <c r="G3061" t="s">
        <v>636</v>
      </c>
      <c r="H3061">
        <v>1</v>
      </c>
      <c r="I3061" t="s">
        <v>584</v>
      </c>
      <c r="J3061" t="s">
        <v>585</v>
      </c>
      <c r="K3061" t="s">
        <v>586</v>
      </c>
      <c r="L3061">
        <v>460</v>
      </c>
      <c r="M3061" t="s">
        <v>637</v>
      </c>
      <c r="N3061">
        <v>9</v>
      </c>
      <c r="O3061">
        <v>699.08</v>
      </c>
      <c r="P3061">
        <v>2838</v>
      </c>
      <c r="Q3061" t="str">
        <f t="shared" si="49"/>
        <v>E1 - Residential</v>
      </c>
    </row>
    <row r="3062" spans="1:17" x14ac:dyDescent="0.35">
      <c r="A3062">
        <v>49</v>
      </c>
      <c r="B3062" t="s">
        <v>420</v>
      </c>
      <c r="C3062">
        <v>2021</v>
      </c>
      <c r="D3062">
        <v>1</v>
      </c>
      <c r="E3062" t="s">
        <v>582</v>
      </c>
      <c r="F3062">
        <v>5</v>
      </c>
      <c r="G3062" t="s">
        <v>636</v>
      </c>
      <c r="H3062">
        <v>5</v>
      </c>
      <c r="I3062" t="s">
        <v>588</v>
      </c>
      <c r="J3062" t="s">
        <v>589</v>
      </c>
      <c r="K3062" t="s">
        <v>590</v>
      </c>
      <c r="L3062">
        <v>460</v>
      </c>
      <c r="M3062" t="s">
        <v>637</v>
      </c>
      <c r="N3062">
        <v>769</v>
      </c>
      <c r="O3062">
        <v>309199.28000000003</v>
      </c>
      <c r="P3062">
        <v>1436742</v>
      </c>
      <c r="Q3062" t="str">
        <f t="shared" si="49"/>
        <v>E3 - Small C&amp;I</v>
      </c>
    </row>
    <row r="3063" spans="1:17" x14ac:dyDescent="0.35">
      <c r="A3063">
        <v>49</v>
      </c>
      <c r="B3063" t="s">
        <v>420</v>
      </c>
      <c r="C3063">
        <v>2021</v>
      </c>
      <c r="D3063">
        <v>1</v>
      </c>
      <c r="E3063" t="s">
        <v>582</v>
      </c>
      <c r="F3063">
        <v>5</v>
      </c>
      <c r="G3063" t="s">
        <v>636</v>
      </c>
      <c r="H3063">
        <v>6</v>
      </c>
      <c r="I3063" t="s">
        <v>591</v>
      </c>
      <c r="J3063" t="s">
        <v>592</v>
      </c>
      <c r="K3063" t="s">
        <v>593</v>
      </c>
      <c r="L3063">
        <v>460</v>
      </c>
      <c r="M3063" t="s">
        <v>637</v>
      </c>
      <c r="N3063">
        <v>1</v>
      </c>
      <c r="O3063">
        <v>43.05</v>
      </c>
      <c r="P3063">
        <v>222</v>
      </c>
      <c r="Q3063" t="str">
        <f t="shared" si="49"/>
        <v>E2 - Low Income Residential</v>
      </c>
    </row>
    <row r="3064" spans="1:17" x14ac:dyDescent="0.35">
      <c r="A3064">
        <v>49</v>
      </c>
      <c r="B3064" t="s">
        <v>420</v>
      </c>
      <c r="C3064">
        <v>2021</v>
      </c>
      <c r="D3064">
        <v>1</v>
      </c>
      <c r="E3064" t="s">
        <v>582</v>
      </c>
      <c r="F3064">
        <v>5</v>
      </c>
      <c r="G3064" t="s">
        <v>636</v>
      </c>
      <c r="H3064">
        <v>13</v>
      </c>
      <c r="I3064" t="s">
        <v>594</v>
      </c>
      <c r="J3064" t="s">
        <v>595</v>
      </c>
      <c r="K3064" t="s">
        <v>596</v>
      </c>
      <c r="L3064">
        <v>460</v>
      </c>
      <c r="M3064" t="s">
        <v>637</v>
      </c>
      <c r="N3064">
        <v>255</v>
      </c>
      <c r="O3064">
        <v>675494.81</v>
      </c>
      <c r="P3064">
        <v>3129345</v>
      </c>
      <c r="Q3064" t="str">
        <f t="shared" si="49"/>
        <v>E4 - Medium C&amp;I</v>
      </c>
    </row>
    <row r="3065" spans="1:17" x14ac:dyDescent="0.35">
      <c r="A3065">
        <v>49</v>
      </c>
      <c r="B3065" t="s">
        <v>420</v>
      </c>
      <c r="C3065">
        <v>2021</v>
      </c>
      <c r="D3065">
        <v>1</v>
      </c>
      <c r="E3065" t="s">
        <v>582</v>
      </c>
      <c r="F3065">
        <v>5</v>
      </c>
      <c r="G3065" t="s">
        <v>636</v>
      </c>
      <c r="H3065">
        <v>53</v>
      </c>
      <c r="I3065" t="s">
        <v>611</v>
      </c>
      <c r="J3065" t="s">
        <v>595</v>
      </c>
      <c r="K3065" t="s">
        <v>596</v>
      </c>
      <c r="L3065">
        <v>460</v>
      </c>
      <c r="M3065" t="s">
        <v>637</v>
      </c>
      <c r="N3065">
        <v>9</v>
      </c>
      <c r="O3065">
        <v>21407.01</v>
      </c>
      <c r="P3065">
        <v>100357</v>
      </c>
      <c r="Q3065" t="str">
        <f t="shared" si="49"/>
        <v>E4 - Medium C&amp;I</v>
      </c>
    </row>
    <row r="3066" spans="1:17" x14ac:dyDescent="0.35">
      <c r="A3066">
        <v>49</v>
      </c>
      <c r="B3066" t="s">
        <v>420</v>
      </c>
      <c r="C3066">
        <v>2021</v>
      </c>
      <c r="D3066">
        <v>1</v>
      </c>
      <c r="E3066" t="s">
        <v>582</v>
      </c>
      <c r="F3066">
        <v>5</v>
      </c>
      <c r="G3066" t="s">
        <v>636</v>
      </c>
      <c r="H3066">
        <v>122</v>
      </c>
      <c r="I3066" t="s">
        <v>616</v>
      </c>
      <c r="J3066" t="s">
        <v>614</v>
      </c>
      <c r="K3066" t="s">
        <v>615</v>
      </c>
      <c r="L3066">
        <v>460</v>
      </c>
      <c r="M3066" t="s">
        <v>637</v>
      </c>
      <c r="N3066">
        <v>1</v>
      </c>
      <c r="O3066">
        <v>27951.09</v>
      </c>
      <c r="P3066">
        <v>379652</v>
      </c>
      <c r="Q3066" t="str">
        <f t="shared" si="49"/>
        <v>E5 - Large C&amp;I</v>
      </c>
    </row>
    <row r="3067" spans="1:17" x14ac:dyDescent="0.35">
      <c r="A3067">
        <v>49</v>
      </c>
      <c r="B3067" t="s">
        <v>420</v>
      </c>
      <c r="C3067">
        <v>2021</v>
      </c>
      <c r="D3067">
        <v>1</v>
      </c>
      <c r="E3067" t="s">
        <v>582</v>
      </c>
      <c r="F3067">
        <v>5</v>
      </c>
      <c r="G3067" t="s">
        <v>636</v>
      </c>
      <c r="H3067">
        <v>616</v>
      </c>
      <c r="I3067" t="s">
        <v>601</v>
      </c>
      <c r="J3067" t="s">
        <v>602</v>
      </c>
      <c r="K3067" t="s">
        <v>603</v>
      </c>
      <c r="L3067">
        <v>4552</v>
      </c>
      <c r="M3067" t="s">
        <v>638</v>
      </c>
      <c r="N3067">
        <v>20</v>
      </c>
      <c r="O3067">
        <v>3034.54</v>
      </c>
      <c r="P3067">
        <v>18538</v>
      </c>
      <c r="Q3067" t="str">
        <f t="shared" si="49"/>
        <v>E6 - OTHER</v>
      </c>
    </row>
    <row r="3068" spans="1:17" x14ac:dyDescent="0.35">
      <c r="A3068">
        <v>49</v>
      </c>
      <c r="B3068" t="s">
        <v>420</v>
      </c>
      <c r="C3068">
        <v>2021</v>
      </c>
      <c r="D3068">
        <v>1</v>
      </c>
      <c r="E3068" t="s">
        <v>582</v>
      </c>
      <c r="F3068">
        <v>5</v>
      </c>
      <c r="G3068" t="s">
        <v>636</v>
      </c>
      <c r="H3068">
        <v>628</v>
      </c>
      <c r="I3068" t="s">
        <v>440</v>
      </c>
      <c r="J3068" t="s">
        <v>602</v>
      </c>
      <c r="K3068" t="s">
        <v>603</v>
      </c>
      <c r="L3068">
        <v>460</v>
      </c>
      <c r="M3068" t="s">
        <v>637</v>
      </c>
      <c r="N3068">
        <v>54</v>
      </c>
      <c r="O3068">
        <v>12011.99</v>
      </c>
      <c r="P3068">
        <v>44904</v>
      </c>
      <c r="Q3068" t="str">
        <f t="shared" si="49"/>
        <v>E6 - OTHER</v>
      </c>
    </row>
    <row r="3069" spans="1:17" x14ac:dyDescent="0.35">
      <c r="A3069">
        <v>49</v>
      </c>
      <c r="B3069" t="s">
        <v>420</v>
      </c>
      <c r="C3069">
        <v>2021</v>
      </c>
      <c r="D3069">
        <v>1</v>
      </c>
      <c r="E3069" t="s">
        <v>582</v>
      </c>
      <c r="F3069">
        <v>5</v>
      </c>
      <c r="G3069" t="s">
        <v>636</v>
      </c>
      <c r="H3069">
        <v>700</v>
      </c>
      <c r="I3069" t="s">
        <v>626</v>
      </c>
      <c r="J3069" t="s">
        <v>627</v>
      </c>
      <c r="K3069" t="s">
        <v>628</v>
      </c>
      <c r="L3069">
        <v>460</v>
      </c>
      <c r="M3069" t="s">
        <v>637</v>
      </c>
      <c r="N3069">
        <v>31</v>
      </c>
      <c r="O3069">
        <v>386962.22</v>
      </c>
      <c r="P3069">
        <v>1897301</v>
      </c>
      <c r="Q3069" t="str">
        <f t="shared" si="49"/>
        <v>E5 - Large C&amp;I</v>
      </c>
    </row>
    <row r="3070" spans="1:17" x14ac:dyDescent="0.35">
      <c r="A3070">
        <v>49</v>
      </c>
      <c r="B3070" t="s">
        <v>420</v>
      </c>
      <c r="C3070">
        <v>2021</v>
      </c>
      <c r="D3070">
        <v>1</v>
      </c>
      <c r="E3070" t="s">
        <v>582</v>
      </c>
      <c r="F3070">
        <v>5</v>
      </c>
      <c r="G3070" t="s">
        <v>636</v>
      </c>
      <c r="H3070">
        <v>705</v>
      </c>
      <c r="I3070" t="s">
        <v>629</v>
      </c>
      <c r="J3070" t="s">
        <v>627</v>
      </c>
      <c r="K3070" t="s">
        <v>628</v>
      </c>
      <c r="L3070">
        <v>460</v>
      </c>
      <c r="M3070" t="s">
        <v>637</v>
      </c>
      <c r="N3070">
        <v>24</v>
      </c>
      <c r="O3070">
        <v>293761.96999999997</v>
      </c>
      <c r="P3070">
        <v>1482540</v>
      </c>
      <c r="Q3070" t="str">
        <f t="shared" si="49"/>
        <v>E5 - Large C&amp;I</v>
      </c>
    </row>
    <row r="3071" spans="1:17" x14ac:dyDescent="0.35">
      <c r="A3071">
        <v>49</v>
      </c>
      <c r="B3071" t="s">
        <v>420</v>
      </c>
      <c r="C3071">
        <v>2021</v>
      </c>
      <c r="D3071">
        <v>1</v>
      </c>
      <c r="E3071" t="s">
        <v>582</v>
      </c>
      <c r="F3071">
        <v>5</v>
      </c>
      <c r="G3071" t="s">
        <v>636</v>
      </c>
      <c r="H3071">
        <v>710</v>
      </c>
      <c r="I3071" t="s">
        <v>630</v>
      </c>
      <c r="J3071" t="s">
        <v>627</v>
      </c>
      <c r="K3071" t="s">
        <v>628</v>
      </c>
      <c r="L3071">
        <v>4552</v>
      </c>
      <c r="M3071" t="s">
        <v>638</v>
      </c>
      <c r="N3071">
        <v>99</v>
      </c>
      <c r="O3071">
        <v>1922162.36</v>
      </c>
      <c r="P3071">
        <v>24137862</v>
      </c>
      <c r="Q3071" t="str">
        <f t="shared" si="49"/>
        <v>E5 - Large C&amp;I</v>
      </c>
    </row>
    <row r="3072" spans="1:17" x14ac:dyDescent="0.35">
      <c r="A3072">
        <v>49</v>
      </c>
      <c r="B3072" t="s">
        <v>420</v>
      </c>
      <c r="C3072">
        <v>2021</v>
      </c>
      <c r="D3072">
        <v>1</v>
      </c>
      <c r="E3072" t="s">
        <v>582</v>
      </c>
      <c r="F3072">
        <v>5</v>
      </c>
      <c r="G3072" t="s">
        <v>636</v>
      </c>
      <c r="H3072">
        <v>711</v>
      </c>
      <c r="I3072" t="s">
        <v>631</v>
      </c>
      <c r="J3072" t="s">
        <v>627</v>
      </c>
      <c r="K3072" t="s">
        <v>628</v>
      </c>
      <c r="L3072">
        <v>4552</v>
      </c>
      <c r="M3072" t="s">
        <v>638</v>
      </c>
      <c r="N3072">
        <v>72</v>
      </c>
      <c r="O3072">
        <v>1155533.58</v>
      </c>
      <c r="P3072">
        <v>14804752</v>
      </c>
      <c r="Q3072" t="str">
        <f t="shared" si="49"/>
        <v>E5 - Large C&amp;I</v>
      </c>
    </row>
    <row r="3073" spans="1:17" x14ac:dyDescent="0.35">
      <c r="A3073">
        <v>49</v>
      </c>
      <c r="B3073" t="s">
        <v>420</v>
      </c>
      <c r="C3073">
        <v>2021</v>
      </c>
      <c r="D3073">
        <v>1</v>
      </c>
      <c r="E3073" t="s">
        <v>582</v>
      </c>
      <c r="F3073">
        <v>5</v>
      </c>
      <c r="G3073" t="s">
        <v>636</v>
      </c>
      <c r="H3073">
        <v>943</v>
      </c>
      <c r="I3073" t="s">
        <v>639</v>
      </c>
      <c r="J3073" t="s">
        <v>640</v>
      </c>
      <c r="K3073" t="s">
        <v>641</v>
      </c>
      <c r="L3073">
        <v>4552</v>
      </c>
      <c r="M3073" t="s">
        <v>638</v>
      </c>
      <c r="N3073">
        <v>1</v>
      </c>
      <c r="O3073">
        <v>8786.49</v>
      </c>
      <c r="P3073">
        <v>0</v>
      </c>
      <c r="Q3073" t="str">
        <f t="shared" si="49"/>
        <v>E6 - OTHER</v>
      </c>
    </row>
    <row r="3074" spans="1:17" x14ac:dyDescent="0.35">
      <c r="A3074">
        <v>49</v>
      </c>
      <c r="B3074" t="s">
        <v>420</v>
      </c>
      <c r="C3074">
        <v>2021</v>
      </c>
      <c r="D3074">
        <v>1</v>
      </c>
      <c r="E3074" t="s">
        <v>582</v>
      </c>
      <c r="F3074">
        <v>5</v>
      </c>
      <c r="G3074" t="s">
        <v>636</v>
      </c>
      <c r="H3074">
        <v>944</v>
      </c>
      <c r="I3074" t="s">
        <v>642</v>
      </c>
      <c r="J3074" t="s">
        <v>643</v>
      </c>
      <c r="K3074" t="s">
        <v>644</v>
      </c>
      <c r="L3074">
        <v>4552</v>
      </c>
      <c r="M3074" t="s">
        <v>638</v>
      </c>
      <c r="N3074">
        <v>1</v>
      </c>
      <c r="O3074">
        <v>8711.98</v>
      </c>
      <c r="P3074">
        <v>367336</v>
      </c>
      <c r="Q3074" t="str">
        <f t="shared" si="49"/>
        <v>E6 - OTHER</v>
      </c>
    </row>
    <row r="3075" spans="1:17" x14ac:dyDescent="0.35">
      <c r="A3075">
        <v>49</v>
      </c>
      <c r="B3075" t="s">
        <v>420</v>
      </c>
      <c r="C3075">
        <v>2021</v>
      </c>
      <c r="D3075">
        <v>1</v>
      </c>
      <c r="E3075" t="s">
        <v>582</v>
      </c>
      <c r="F3075">
        <v>5</v>
      </c>
      <c r="G3075" t="s">
        <v>636</v>
      </c>
      <c r="H3075">
        <v>950</v>
      </c>
      <c r="I3075" t="s">
        <v>607</v>
      </c>
      <c r="J3075" t="s">
        <v>589</v>
      </c>
      <c r="K3075" t="s">
        <v>590</v>
      </c>
      <c r="L3075">
        <v>4552</v>
      </c>
      <c r="M3075" t="s">
        <v>638</v>
      </c>
      <c r="N3075">
        <v>146</v>
      </c>
      <c r="O3075">
        <v>54053.39</v>
      </c>
      <c r="P3075">
        <v>473810</v>
      </c>
      <c r="Q3075" t="str">
        <f t="shared" si="49"/>
        <v>E3 - Small C&amp;I</v>
      </c>
    </row>
    <row r="3076" spans="1:17" x14ac:dyDescent="0.35">
      <c r="A3076">
        <v>49</v>
      </c>
      <c r="B3076" t="s">
        <v>420</v>
      </c>
      <c r="C3076">
        <v>2021</v>
      </c>
      <c r="D3076">
        <v>1</v>
      </c>
      <c r="E3076" t="s">
        <v>582</v>
      </c>
      <c r="F3076">
        <v>5</v>
      </c>
      <c r="G3076" t="s">
        <v>636</v>
      </c>
      <c r="H3076">
        <v>954</v>
      </c>
      <c r="I3076" t="s">
        <v>608</v>
      </c>
      <c r="J3076" t="s">
        <v>595</v>
      </c>
      <c r="K3076" t="s">
        <v>596</v>
      </c>
      <c r="L3076">
        <v>4552</v>
      </c>
      <c r="M3076" t="s">
        <v>638</v>
      </c>
      <c r="N3076">
        <v>180</v>
      </c>
      <c r="O3076">
        <v>353012.39</v>
      </c>
      <c r="P3076">
        <v>3537301</v>
      </c>
      <c r="Q3076" t="str">
        <f t="shared" si="49"/>
        <v>E4 - Medium C&amp;I</v>
      </c>
    </row>
    <row r="3077" spans="1:17" x14ac:dyDescent="0.35">
      <c r="A3077">
        <v>49</v>
      </c>
      <c r="B3077" t="s">
        <v>420</v>
      </c>
      <c r="C3077">
        <v>2021</v>
      </c>
      <c r="D3077">
        <v>1</v>
      </c>
      <c r="E3077" t="s">
        <v>582</v>
      </c>
      <c r="F3077">
        <v>6</v>
      </c>
      <c r="G3077" t="s">
        <v>645</v>
      </c>
      <c r="H3077">
        <v>34</v>
      </c>
      <c r="I3077" t="s">
        <v>597</v>
      </c>
      <c r="J3077" t="s">
        <v>598</v>
      </c>
      <c r="K3077" t="s">
        <v>599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9"/>
        <v>E3 - Small C&amp;I</v>
      </c>
    </row>
    <row r="3078" spans="1:17" x14ac:dyDescent="0.35">
      <c r="A3078">
        <v>49</v>
      </c>
      <c r="B3078" t="s">
        <v>420</v>
      </c>
      <c r="C3078">
        <v>2021</v>
      </c>
      <c r="D3078">
        <v>1</v>
      </c>
      <c r="E3078" t="s">
        <v>582</v>
      </c>
      <c r="F3078">
        <v>6</v>
      </c>
      <c r="G3078" t="s">
        <v>645</v>
      </c>
      <c r="H3078">
        <v>605</v>
      </c>
      <c r="I3078" t="s">
        <v>617</v>
      </c>
      <c r="J3078" t="s">
        <v>602</v>
      </c>
      <c r="K3078" t="s">
        <v>603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9"/>
        <v>E6 - OTHER</v>
      </c>
    </row>
    <row r="3079" spans="1:17" x14ac:dyDescent="0.35">
      <c r="A3079">
        <v>49</v>
      </c>
      <c r="B3079" t="s">
        <v>420</v>
      </c>
      <c r="C3079">
        <v>2021</v>
      </c>
      <c r="D3079">
        <v>1</v>
      </c>
      <c r="E3079" t="s">
        <v>582</v>
      </c>
      <c r="F3079">
        <v>6</v>
      </c>
      <c r="G3079" t="s">
        <v>645</v>
      </c>
      <c r="H3079">
        <v>610</v>
      </c>
      <c r="I3079" t="s">
        <v>646</v>
      </c>
      <c r="J3079" t="s">
        <v>620</v>
      </c>
      <c r="K3079" t="s">
        <v>621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9"/>
        <v>E6 - OTHER</v>
      </c>
    </row>
    <row r="3080" spans="1:17" x14ac:dyDescent="0.35">
      <c r="A3080">
        <v>49</v>
      </c>
      <c r="B3080" t="s">
        <v>420</v>
      </c>
      <c r="C3080">
        <v>2021</v>
      </c>
      <c r="D3080">
        <v>1</v>
      </c>
      <c r="E3080" t="s">
        <v>582</v>
      </c>
      <c r="F3080">
        <v>6</v>
      </c>
      <c r="G3080" t="s">
        <v>645</v>
      </c>
      <c r="H3080">
        <v>616</v>
      </c>
      <c r="I3080" t="s">
        <v>601</v>
      </c>
      <c r="J3080" t="s">
        <v>602</v>
      </c>
      <c r="K3080" t="s">
        <v>603</v>
      </c>
      <c r="L3080">
        <v>4562</v>
      </c>
      <c r="M3080" t="s">
        <v>647</v>
      </c>
      <c r="N3080">
        <v>70</v>
      </c>
      <c r="O3080">
        <v>5074.5</v>
      </c>
      <c r="P3080">
        <v>34521</v>
      </c>
      <c r="Q3080" t="str">
        <f t="shared" si="49"/>
        <v>E6 - OTHER</v>
      </c>
    </row>
    <row r="3081" spans="1:17" x14ac:dyDescent="0.35">
      <c r="A3081">
        <v>49</v>
      </c>
      <c r="B3081" t="s">
        <v>420</v>
      </c>
      <c r="C3081">
        <v>2021</v>
      </c>
      <c r="D3081">
        <v>1</v>
      </c>
      <c r="E3081" t="s">
        <v>582</v>
      </c>
      <c r="F3081">
        <v>6</v>
      </c>
      <c r="G3081" t="s">
        <v>645</v>
      </c>
      <c r="H3081">
        <v>617</v>
      </c>
      <c r="I3081" t="s">
        <v>619</v>
      </c>
      <c r="J3081" t="s">
        <v>620</v>
      </c>
      <c r="K3081" t="s">
        <v>621</v>
      </c>
      <c r="L3081">
        <v>4562</v>
      </c>
      <c r="M3081" t="s">
        <v>647</v>
      </c>
      <c r="N3081">
        <v>129</v>
      </c>
      <c r="O3081">
        <v>417936.19</v>
      </c>
      <c r="P3081">
        <v>1394203</v>
      </c>
      <c r="Q3081" t="str">
        <f t="shared" si="49"/>
        <v>E6 - OTHER</v>
      </c>
    </row>
    <row r="3082" spans="1:17" x14ac:dyDescent="0.35">
      <c r="A3082">
        <v>49</v>
      </c>
      <c r="B3082" t="s">
        <v>420</v>
      </c>
      <c r="C3082">
        <v>2021</v>
      </c>
      <c r="D3082">
        <v>1</v>
      </c>
      <c r="E3082" t="s">
        <v>582</v>
      </c>
      <c r="F3082">
        <v>6</v>
      </c>
      <c r="G3082" t="s">
        <v>645</v>
      </c>
      <c r="H3082">
        <v>619</v>
      </c>
      <c r="I3082" t="s">
        <v>648</v>
      </c>
      <c r="J3082" t="s">
        <v>624</v>
      </c>
      <c r="K3082" t="s">
        <v>625</v>
      </c>
      <c r="L3082">
        <v>4562</v>
      </c>
      <c r="M3082" t="s">
        <v>647</v>
      </c>
      <c r="N3082">
        <v>121</v>
      </c>
      <c r="O3082">
        <v>165050.75</v>
      </c>
      <c r="P3082">
        <v>1571565</v>
      </c>
      <c r="Q3082" t="str">
        <f t="shared" si="49"/>
        <v>E6 - OTHER</v>
      </c>
    </row>
    <row r="3083" spans="1:17" x14ac:dyDescent="0.35">
      <c r="A3083">
        <v>49</v>
      </c>
      <c r="B3083" t="s">
        <v>420</v>
      </c>
      <c r="C3083">
        <v>2021</v>
      </c>
      <c r="D3083">
        <v>1</v>
      </c>
      <c r="E3083" t="s">
        <v>582</v>
      </c>
      <c r="F3083">
        <v>6</v>
      </c>
      <c r="G3083" t="s">
        <v>645</v>
      </c>
      <c r="H3083">
        <v>627</v>
      </c>
      <c r="I3083" t="s">
        <v>649</v>
      </c>
      <c r="J3083" t="s">
        <v>650</v>
      </c>
      <c r="K3083" t="s">
        <v>625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9"/>
        <v>E6 - OTHER</v>
      </c>
    </row>
    <row r="3084" spans="1:17" x14ac:dyDescent="0.35">
      <c r="A3084">
        <v>49</v>
      </c>
      <c r="B3084" t="s">
        <v>420</v>
      </c>
      <c r="C3084">
        <v>2021</v>
      </c>
      <c r="D3084">
        <v>1</v>
      </c>
      <c r="E3084" t="s">
        <v>582</v>
      </c>
      <c r="F3084">
        <v>6</v>
      </c>
      <c r="G3084" t="s">
        <v>645</v>
      </c>
      <c r="H3084">
        <v>628</v>
      </c>
      <c r="I3084" t="s">
        <v>440</v>
      </c>
      <c r="J3084" t="s">
        <v>602</v>
      </c>
      <c r="K3084" t="s">
        <v>603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9"/>
        <v>E6 - OTHER</v>
      </c>
    </row>
    <row r="3085" spans="1:17" x14ac:dyDescent="0.35">
      <c r="A3085">
        <v>49</v>
      </c>
      <c r="B3085" t="s">
        <v>420</v>
      </c>
      <c r="C3085">
        <v>2021</v>
      </c>
      <c r="D3085">
        <v>1</v>
      </c>
      <c r="E3085" t="s">
        <v>582</v>
      </c>
      <c r="F3085">
        <v>6</v>
      </c>
      <c r="G3085" t="s">
        <v>645</v>
      </c>
      <c r="H3085">
        <v>629</v>
      </c>
      <c r="I3085" t="s">
        <v>622</v>
      </c>
      <c r="J3085" t="s">
        <v>620</v>
      </c>
      <c r="K3085" t="s">
        <v>621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9"/>
        <v>E6 - OTHER</v>
      </c>
    </row>
    <row r="3086" spans="1:17" x14ac:dyDescent="0.35">
      <c r="A3086">
        <v>49</v>
      </c>
      <c r="B3086" t="s">
        <v>420</v>
      </c>
      <c r="C3086">
        <v>2021</v>
      </c>
      <c r="D3086">
        <v>1</v>
      </c>
      <c r="E3086" t="s">
        <v>582</v>
      </c>
      <c r="F3086">
        <v>6</v>
      </c>
      <c r="G3086" t="s">
        <v>645</v>
      </c>
      <c r="H3086">
        <v>630</v>
      </c>
      <c r="I3086" t="s">
        <v>651</v>
      </c>
      <c r="J3086" t="s">
        <v>624</v>
      </c>
      <c r="K3086" t="s">
        <v>625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9"/>
        <v>E6 - OTHER</v>
      </c>
    </row>
    <row r="3087" spans="1:17" x14ac:dyDescent="0.35">
      <c r="A3087">
        <v>49</v>
      </c>
      <c r="B3087" t="s">
        <v>420</v>
      </c>
      <c r="C3087">
        <v>2021</v>
      </c>
      <c r="D3087">
        <v>1</v>
      </c>
      <c r="E3087" t="s">
        <v>582</v>
      </c>
      <c r="F3087">
        <v>6</v>
      </c>
      <c r="G3087" t="s">
        <v>645</v>
      </c>
      <c r="H3087">
        <v>631</v>
      </c>
      <c r="I3087" t="s">
        <v>623</v>
      </c>
      <c r="J3087" t="s">
        <v>624</v>
      </c>
      <c r="K3087" t="s">
        <v>625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9"/>
        <v>E6 - OTHER</v>
      </c>
    </row>
    <row r="3088" spans="1:17" x14ac:dyDescent="0.35">
      <c r="A3088">
        <v>49</v>
      </c>
      <c r="B3088" t="s">
        <v>420</v>
      </c>
      <c r="C3088">
        <v>2021</v>
      </c>
      <c r="D3088">
        <v>1</v>
      </c>
      <c r="E3088" t="s">
        <v>582</v>
      </c>
      <c r="F3088">
        <v>6</v>
      </c>
      <c r="G3088" t="s">
        <v>645</v>
      </c>
      <c r="H3088">
        <v>951</v>
      </c>
      <c r="I3088" t="s">
        <v>635</v>
      </c>
      <c r="J3088" t="s">
        <v>598</v>
      </c>
      <c r="K3088" t="s">
        <v>599</v>
      </c>
      <c r="L3088">
        <v>4562</v>
      </c>
      <c r="M3088" t="s">
        <v>647</v>
      </c>
      <c r="N3088">
        <v>243</v>
      </c>
      <c r="O3088">
        <v>13867.17</v>
      </c>
      <c r="P3088">
        <v>98041</v>
      </c>
      <c r="Q3088" t="str">
        <f t="shared" ref="Q3088:Q3094" si="50">VLOOKUP(TRIM(J3088),S:T,2,FALSE)</f>
        <v>E3 - Small C&amp;I</v>
      </c>
    </row>
    <row r="3089" spans="1:17" x14ac:dyDescent="0.35">
      <c r="A3089">
        <v>49</v>
      </c>
      <c r="B3089" t="s">
        <v>420</v>
      </c>
      <c r="C3089">
        <v>2021</v>
      </c>
      <c r="D3089">
        <v>1</v>
      </c>
      <c r="E3089" t="s">
        <v>582</v>
      </c>
      <c r="F3089">
        <v>10</v>
      </c>
      <c r="G3089" t="s">
        <v>652</v>
      </c>
      <c r="H3089">
        <v>1</v>
      </c>
      <c r="I3089" t="s">
        <v>584</v>
      </c>
      <c r="J3089" t="s">
        <v>585</v>
      </c>
      <c r="K3089" t="s">
        <v>586</v>
      </c>
      <c r="L3089">
        <v>207</v>
      </c>
      <c r="M3089" t="s">
        <v>653</v>
      </c>
      <c r="N3089">
        <v>14699</v>
      </c>
      <c r="O3089">
        <v>3903009.7</v>
      </c>
      <c r="P3089">
        <v>16964404</v>
      </c>
      <c r="Q3089" t="str">
        <f t="shared" si="50"/>
        <v>E1 - Residential</v>
      </c>
    </row>
    <row r="3090" spans="1:17" x14ac:dyDescent="0.35">
      <c r="A3090">
        <v>49</v>
      </c>
      <c r="B3090" t="s">
        <v>420</v>
      </c>
      <c r="C3090">
        <v>2021</v>
      </c>
      <c r="D3090">
        <v>1</v>
      </c>
      <c r="E3090" t="s">
        <v>582</v>
      </c>
      <c r="F3090">
        <v>10</v>
      </c>
      <c r="G3090" t="s">
        <v>652</v>
      </c>
      <c r="H3090">
        <v>5</v>
      </c>
      <c r="I3090" t="s">
        <v>654</v>
      </c>
      <c r="J3090" t="s">
        <v>589</v>
      </c>
      <c r="K3090" t="s">
        <v>590</v>
      </c>
      <c r="L3090">
        <v>207</v>
      </c>
      <c r="M3090" t="s">
        <v>653</v>
      </c>
      <c r="N3090">
        <v>2</v>
      </c>
      <c r="O3090">
        <v>262.63</v>
      </c>
      <c r="P3090">
        <v>1063</v>
      </c>
      <c r="Q3090" t="str">
        <f t="shared" si="50"/>
        <v>E3 - Small C&amp;I</v>
      </c>
    </row>
    <row r="3091" spans="1:17" x14ac:dyDescent="0.35">
      <c r="A3091">
        <v>49</v>
      </c>
      <c r="B3091" t="s">
        <v>420</v>
      </c>
      <c r="C3091">
        <v>2021</v>
      </c>
      <c r="D3091">
        <v>1</v>
      </c>
      <c r="E3091" t="s">
        <v>582</v>
      </c>
      <c r="F3091">
        <v>10</v>
      </c>
      <c r="G3091" t="s">
        <v>652</v>
      </c>
      <c r="H3091">
        <v>6</v>
      </c>
      <c r="I3091" t="s">
        <v>591</v>
      </c>
      <c r="J3091" t="s">
        <v>592</v>
      </c>
      <c r="K3091" t="s">
        <v>593</v>
      </c>
      <c r="L3091">
        <v>207</v>
      </c>
      <c r="M3091" t="s">
        <v>653</v>
      </c>
      <c r="N3091">
        <v>976</v>
      </c>
      <c r="O3091">
        <v>194266.83</v>
      </c>
      <c r="P3091">
        <v>1147424</v>
      </c>
      <c r="Q3091" t="str">
        <f t="shared" si="50"/>
        <v>E2 - Low Income Residential</v>
      </c>
    </row>
    <row r="3092" spans="1:17" x14ac:dyDescent="0.35">
      <c r="A3092">
        <v>49</v>
      </c>
      <c r="B3092" t="s">
        <v>420</v>
      </c>
      <c r="C3092">
        <v>2021</v>
      </c>
      <c r="D3092">
        <v>1</v>
      </c>
      <c r="E3092" t="s">
        <v>582</v>
      </c>
      <c r="F3092">
        <v>10</v>
      </c>
      <c r="G3092" t="s">
        <v>652</v>
      </c>
      <c r="H3092">
        <v>628</v>
      </c>
      <c r="I3092" t="s">
        <v>440</v>
      </c>
      <c r="J3092" t="s">
        <v>602</v>
      </c>
      <c r="K3092" t="s">
        <v>603</v>
      </c>
      <c r="L3092">
        <v>207</v>
      </c>
      <c r="M3092" t="s">
        <v>653</v>
      </c>
      <c r="N3092">
        <v>7</v>
      </c>
      <c r="O3092">
        <v>240.65</v>
      </c>
      <c r="P3092">
        <v>826</v>
      </c>
      <c r="Q3092" t="str">
        <f t="shared" si="50"/>
        <v>E6 - OTHER</v>
      </c>
    </row>
    <row r="3093" spans="1:17" x14ac:dyDescent="0.35">
      <c r="A3093">
        <v>49</v>
      </c>
      <c r="B3093" t="s">
        <v>420</v>
      </c>
      <c r="C3093">
        <v>2021</v>
      </c>
      <c r="D3093">
        <v>1</v>
      </c>
      <c r="E3093" t="s">
        <v>582</v>
      </c>
      <c r="F3093">
        <v>10</v>
      </c>
      <c r="G3093" t="s">
        <v>652</v>
      </c>
      <c r="H3093">
        <v>903</v>
      </c>
      <c r="I3093" t="s">
        <v>605</v>
      </c>
      <c r="J3093" t="s">
        <v>585</v>
      </c>
      <c r="K3093" t="s">
        <v>586</v>
      </c>
      <c r="L3093">
        <v>4513</v>
      </c>
      <c r="M3093" t="s">
        <v>655</v>
      </c>
      <c r="N3093">
        <v>1590</v>
      </c>
      <c r="O3093">
        <v>240820.95</v>
      </c>
      <c r="P3093">
        <v>1985354</v>
      </c>
      <c r="Q3093" t="str">
        <f t="shared" si="50"/>
        <v>E1 - Residential</v>
      </c>
    </row>
    <row r="3094" spans="1:17" x14ac:dyDescent="0.35">
      <c r="A3094">
        <v>49</v>
      </c>
      <c r="B3094" t="s">
        <v>420</v>
      </c>
      <c r="C3094">
        <v>2021</v>
      </c>
      <c r="D3094">
        <v>1</v>
      </c>
      <c r="E3094" t="s">
        <v>582</v>
      </c>
      <c r="F3094">
        <v>10</v>
      </c>
      <c r="G3094" t="s">
        <v>652</v>
      </c>
      <c r="H3094">
        <v>905</v>
      </c>
      <c r="I3094" t="s">
        <v>606</v>
      </c>
      <c r="J3094" t="s">
        <v>592</v>
      </c>
      <c r="K3094" t="s">
        <v>593</v>
      </c>
      <c r="L3094">
        <v>4513</v>
      </c>
      <c r="M3094" t="s">
        <v>655</v>
      </c>
      <c r="N3094">
        <v>115</v>
      </c>
      <c r="O3094">
        <v>6454.93</v>
      </c>
      <c r="P3094">
        <v>112401</v>
      </c>
      <c r="Q3094" t="str">
        <f t="shared" si="50"/>
        <v>E2 - Low Income Residential</v>
      </c>
    </row>
    <row r="3095" spans="1:17" x14ac:dyDescent="0.35">
      <c r="A3095">
        <v>49</v>
      </c>
      <c r="B3095" t="s">
        <v>420</v>
      </c>
      <c r="C3095">
        <v>2021</v>
      </c>
      <c r="D3095">
        <v>1</v>
      </c>
      <c r="E3095" t="s">
        <v>582</v>
      </c>
      <c r="F3095">
        <v>1</v>
      </c>
      <c r="G3095" t="s">
        <v>583</v>
      </c>
      <c r="H3095">
        <v>400</v>
      </c>
      <c r="I3095" t="s">
        <v>656</v>
      </c>
      <c r="J3095">
        <v>1247</v>
      </c>
      <c r="K3095" t="s">
        <v>625</v>
      </c>
      <c r="L3095">
        <v>207</v>
      </c>
      <c r="M3095" t="s">
        <v>653</v>
      </c>
      <c r="N3095">
        <v>10</v>
      </c>
      <c r="O3095">
        <v>2040.72</v>
      </c>
      <c r="P3095">
        <v>1372.65</v>
      </c>
      <c r="Q3095" t="str">
        <f t="shared" ref="Q3095:Q3126" si="51">VLOOKUP(J3095,S:T,2,FALSE)</f>
        <v>G1 - Residential</v>
      </c>
    </row>
    <row r="3096" spans="1:17" x14ac:dyDescent="0.35">
      <c r="A3096">
        <v>49</v>
      </c>
      <c r="B3096" t="s">
        <v>420</v>
      </c>
      <c r="C3096">
        <v>2021</v>
      </c>
      <c r="D3096">
        <v>1</v>
      </c>
      <c r="E3096" t="s">
        <v>582</v>
      </c>
      <c r="F3096">
        <v>1</v>
      </c>
      <c r="G3096" t="s">
        <v>583</v>
      </c>
      <c r="H3096">
        <v>401</v>
      </c>
      <c r="I3096" t="s">
        <v>657</v>
      </c>
      <c r="J3096">
        <v>1012</v>
      </c>
      <c r="K3096" t="s">
        <v>625</v>
      </c>
      <c r="L3096">
        <v>200</v>
      </c>
      <c r="M3096" t="s">
        <v>587</v>
      </c>
      <c r="N3096">
        <v>16159</v>
      </c>
      <c r="O3096">
        <v>953916.11</v>
      </c>
      <c r="P3096">
        <v>497408.96</v>
      </c>
      <c r="Q3096" t="str">
        <f t="shared" si="51"/>
        <v>G1 - Residential</v>
      </c>
    </row>
    <row r="3097" spans="1:17" x14ac:dyDescent="0.35">
      <c r="A3097">
        <v>49</v>
      </c>
      <c r="B3097" t="s">
        <v>420</v>
      </c>
      <c r="C3097">
        <v>2021</v>
      </c>
      <c r="D3097">
        <v>1</v>
      </c>
      <c r="E3097" t="s">
        <v>582</v>
      </c>
      <c r="F3097">
        <v>1</v>
      </c>
      <c r="G3097" t="s">
        <v>583</v>
      </c>
      <c r="H3097">
        <v>403</v>
      </c>
      <c r="I3097" t="s">
        <v>658</v>
      </c>
      <c r="J3097">
        <v>1101</v>
      </c>
      <c r="K3097" t="s">
        <v>625</v>
      </c>
      <c r="L3097">
        <v>200</v>
      </c>
      <c r="M3097" t="s">
        <v>587</v>
      </c>
      <c r="N3097">
        <v>638</v>
      </c>
      <c r="O3097">
        <v>37670.800000000003</v>
      </c>
      <c r="P3097">
        <v>28962.94</v>
      </c>
      <c r="Q3097" t="str">
        <f t="shared" si="51"/>
        <v>G2 - Low Income Residential</v>
      </c>
    </row>
    <row r="3098" spans="1:17" x14ac:dyDescent="0.35">
      <c r="A3098">
        <v>49</v>
      </c>
      <c r="B3098" t="s">
        <v>420</v>
      </c>
      <c r="C3098">
        <v>2021</v>
      </c>
      <c r="D3098">
        <v>1</v>
      </c>
      <c r="E3098" t="s">
        <v>582</v>
      </c>
      <c r="F3098">
        <v>3</v>
      </c>
      <c r="G3098" t="s">
        <v>609</v>
      </c>
      <c r="H3098">
        <v>400</v>
      </c>
      <c r="I3098" t="s">
        <v>656</v>
      </c>
      <c r="J3098">
        <v>0</v>
      </c>
      <c r="K3098" t="s">
        <v>625</v>
      </c>
      <c r="L3098">
        <v>0</v>
      </c>
      <c r="M3098" t="s">
        <v>659</v>
      </c>
      <c r="N3098">
        <v>1</v>
      </c>
      <c r="O3098">
        <v>1247.3699999999999</v>
      </c>
      <c r="P3098">
        <v>900.37</v>
      </c>
      <c r="Q3098" t="str">
        <f t="shared" si="51"/>
        <v>G6 - OTHER</v>
      </c>
    </row>
    <row r="3099" spans="1:17" x14ac:dyDescent="0.35">
      <c r="A3099">
        <v>49</v>
      </c>
      <c r="B3099" t="s">
        <v>420</v>
      </c>
      <c r="C3099">
        <v>2021</v>
      </c>
      <c r="D3099">
        <v>1</v>
      </c>
      <c r="E3099" t="s">
        <v>582</v>
      </c>
      <c r="F3099">
        <v>3</v>
      </c>
      <c r="G3099" t="s">
        <v>609</v>
      </c>
      <c r="H3099">
        <v>404</v>
      </c>
      <c r="I3099" t="s">
        <v>660</v>
      </c>
      <c r="J3099">
        <v>2107</v>
      </c>
      <c r="K3099" t="s">
        <v>625</v>
      </c>
      <c r="L3099">
        <v>300</v>
      </c>
      <c r="M3099" t="s">
        <v>610</v>
      </c>
      <c r="N3099">
        <v>18115</v>
      </c>
      <c r="O3099">
        <v>5680858.7999999998</v>
      </c>
      <c r="P3099">
        <v>4120396.97</v>
      </c>
      <c r="Q3099" t="str">
        <f t="shared" si="51"/>
        <v>G3 - Small C&amp;I</v>
      </c>
    </row>
    <row r="3100" spans="1:17" x14ac:dyDescent="0.35">
      <c r="A3100">
        <v>49</v>
      </c>
      <c r="B3100" t="s">
        <v>420</v>
      </c>
      <c r="C3100">
        <v>2021</v>
      </c>
      <c r="D3100">
        <v>1</v>
      </c>
      <c r="E3100" t="s">
        <v>582</v>
      </c>
      <c r="F3100">
        <v>3</v>
      </c>
      <c r="G3100" t="s">
        <v>609</v>
      </c>
      <c r="H3100">
        <v>405</v>
      </c>
      <c r="I3100" t="s">
        <v>661</v>
      </c>
      <c r="J3100">
        <v>2237</v>
      </c>
      <c r="K3100" t="s">
        <v>625</v>
      </c>
      <c r="L3100">
        <v>300</v>
      </c>
      <c r="M3100" t="s">
        <v>610</v>
      </c>
      <c r="N3100">
        <v>3125</v>
      </c>
      <c r="O3100">
        <v>5191893.8899999997</v>
      </c>
      <c r="P3100">
        <v>4813059.82</v>
      </c>
      <c r="Q3100" t="str">
        <f t="shared" si="51"/>
        <v>G4 - Medium C&amp;I</v>
      </c>
    </row>
    <row r="3101" spans="1:17" x14ac:dyDescent="0.35">
      <c r="A3101">
        <v>49</v>
      </c>
      <c r="B3101" t="s">
        <v>420</v>
      </c>
      <c r="C3101">
        <v>2021</v>
      </c>
      <c r="D3101">
        <v>1</v>
      </c>
      <c r="E3101" t="s">
        <v>582</v>
      </c>
      <c r="F3101">
        <v>3</v>
      </c>
      <c r="G3101" t="s">
        <v>609</v>
      </c>
      <c r="H3101">
        <v>406</v>
      </c>
      <c r="I3101" t="s">
        <v>662</v>
      </c>
      <c r="J3101">
        <v>2221</v>
      </c>
      <c r="K3101" t="s">
        <v>625</v>
      </c>
      <c r="L3101">
        <v>1670</v>
      </c>
      <c r="M3101" t="s">
        <v>663</v>
      </c>
      <c r="N3101">
        <v>1424</v>
      </c>
      <c r="O3101">
        <v>1380091.38</v>
      </c>
      <c r="P3101">
        <v>2792149.9</v>
      </c>
      <c r="Q3101" t="str">
        <f t="shared" si="51"/>
        <v>G4 - Medium C&amp;I</v>
      </c>
    </row>
    <row r="3102" spans="1:17" x14ac:dyDescent="0.35">
      <c r="A3102">
        <v>49</v>
      </c>
      <c r="B3102" t="s">
        <v>420</v>
      </c>
      <c r="C3102">
        <v>2021</v>
      </c>
      <c r="D3102">
        <v>1</v>
      </c>
      <c r="E3102" t="s">
        <v>582</v>
      </c>
      <c r="F3102">
        <v>3</v>
      </c>
      <c r="G3102" t="s">
        <v>609</v>
      </c>
      <c r="H3102">
        <v>407</v>
      </c>
      <c r="I3102" t="s">
        <v>664</v>
      </c>
      <c r="J3102" t="s">
        <v>497</v>
      </c>
      <c r="K3102" t="s">
        <v>625</v>
      </c>
      <c r="L3102">
        <v>1670</v>
      </c>
      <c r="M3102" t="s">
        <v>663</v>
      </c>
      <c r="N3102">
        <v>321</v>
      </c>
      <c r="O3102">
        <v>374921.31</v>
      </c>
      <c r="P3102">
        <v>758612.99</v>
      </c>
      <c r="Q3102" t="str">
        <f t="shared" si="51"/>
        <v>G4 - Medium C&amp;I</v>
      </c>
    </row>
    <row r="3103" spans="1:17" x14ac:dyDescent="0.35">
      <c r="A3103">
        <v>49</v>
      </c>
      <c r="B3103" t="s">
        <v>420</v>
      </c>
      <c r="C3103">
        <v>2021</v>
      </c>
      <c r="D3103">
        <v>1</v>
      </c>
      <c r="E3103" t="s">
        <v>582</v>
      </c>
      <c r="F3103">
        <v>3</v>
      </c>
      <c r="G3103" t="s">
        <v>609</v>
      </c>
      <c r="H3103">
        <v>408</v>
      </c>
      <c r="I3103" t="s">
        <v>665</v>
      </c>
      <c r="J3103">
        <v>2231</v>
      </c>
      <c r="K3103" t="s">
        <v>625</v>
      </c>
      <c r="L3103">
        <v>300</v>
      </c>
      <c r="M3103" t="s">
        <v>610</v>
      </c>
      <c r="N3103">
        <v>66</v>
      </c>
      <c r="O3103">
        <v>135466.5</v>
      </c>
      <c r="P3103">
        <v>126270.58</v>
      </c>
      <c r="Q3103" t="str">
        <f t="shared" si="51"/>
        <v>G4 - Medium C&amp;I</v>
      </c>
    </row>
    <row r="3104" spans="1:17" x14ac:dyDescent="0.35">
      <c r="A3104">
        <v>49</v>
      </c>
      <c r="B3104" t="s">
        <v>420</v>
      </c>
      <c r="C3104">
        <v>2021</v>
      </c>
      <c r="D3104">
        <v>1</v>
      </c>
      <c r="E3104" t="s">
        <v>582</v>
      </c>
      <c r="F3104">
        <v>3</v>
      </c>
      <c r="G3104" t="s">
        <v>609</v>
      </c>
      <c r="H3104">
        <v>409</v>
      </c>
      <c r="I3104" t="s">
        <v>666</v>
      </c>
      <c r="J3104">
        <v>3367</v>
      </c>
      <c r="K3104" t="s">
        <v>625</v>
      </c>
      <c r="L3104">
        <v>300</v>
      </c>
      <c r="M3104" t="s">
        <v>610</v>
      </c>
      <c r="N3104">
        <v>88</v>
      </c>
      <c r="O3104">
        <v>946505.12</v>
      </c>
      <c r="P3104">
        <v>897883.65</v>
      </c>
      <c r="Q3104" t="str">
        <f t="shared" si="51"/>
        <v>G5 - Large C&amp;I</v>
      </c>
    </row>
    <row r="3105" spans="1:17" x14ac:dyDescent="0.35">
      <c r="A3105">
        <v>49</v>
      </c>
      <c r="B3105" t="s">
        <v>420</v>
      </c>
      <c r="C3105">
        <v>2021</v>
      </c>
      <c r="D3105">
        <v>1</v>
      </c>
      <c r="E3105" t="s">
        <v>582</v>
      </c>
      <c r="F3105">
        <v>3</v>
      </c>
      <c r="G3105" t="s">
        <v>609</v>
      </c>
      <c r="H3105">
        <v>410</v>
      </c>
      <c r="I3105" t="s">
        <v>667</v>
      </c>
      <c r="J3105">
        <v>3321</v>
      </c>
      <c r="K3105" t="s">
        <v>625</v>
      </c>
      <c r="L3105">
        <v>1670</v>
      </c>
      <c r="M3105" t="s">
        <v>663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420</v>
      </c>
      <c r="C3106">
        <v>2021</v>
      </c>
      <c r="D3106">
        <v>1</v>
      </c>
      <c r="E3106" t="s">
        <v>582</v>
      </c>
      <c r="F3106">
        <v>3</v>
      </c>
      <c r="G3106" t="s">
        <v>609</v>
      </c>
      <c r="H3106">
        <v>411</v>
      </c>
      <c r="I3106" t="s">
        <v>668</v>
      </c>
      <c r="J3106" t="s">
        <v>490</v>
      </c>
      <c r="K3106" t="s">
        <v>625</v>
      </c>
      <c r="L3106">
        <v>1670</v>
      </c>
      <c r="M3106" t="s">
        <v>663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420</v>
      </c>
      <c r="C3107">
        <v>2021</v>
      </c>
      <c r="D3107">
        <v>1</v>
      </c>
      <c r="E3107" t="s">
        <v>582</v>
      </c>
      <c r="F3107">
        <v>3</v>
      </c>
      <c r="G3107" t="s">
        <v>609</v>
      </c>
      <c r="H3107">
        <v>412</v>
      </c>
      <c r="I3107" t="s">
        <v>669</v>
      </c>
      <c r="J3107">
        <v>3331</v>
      </c>
      <c r="K3107" t="s">
        <v>625</v>
      </c>
      <c r="L3107">
        <v>300</v>
      </c>
      <c r="M3107" t="s">
        <v>610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420</v>
      </c>
      <c r="C3108">
        <v>2021</v>
      </c>
      <c r="D3108">
        <v>1</v>
      </c>
      <c r="E3108" t="s">
        <v>582</v>
      </c>
      <c r="F3108">
        <v>3</v>
      </c>
      <c r="G3108" t="s">
        <v>609</v>
      </c>
      <c r="H3108">
        <v>413</v>
      </c>
      <c r="I3108" t="s">
        <v>670</v>
      </c>
      <c r="J3108">
        <v>3496</v>
      </c>
      <c r="K3108" t="s">
        <v>625</v>
      </c>
      <c r="L3108">
        <v>300</v>
      </c>
      <c r="M3108" t="s">
        <v>610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420</v>
      </c>
      <c r="C3109">
        <v>2021</v>
      </c>
      <c r="D3109">
        <v>1</v>
      </c>
      <c r="E3109" t="s">
        <v>582</v>
      </c>
      <c r="F3109">
        <v>3</v>
      </c>
      <c r="G3109" t="s">
        <v>609</v>
      </c>
      <c r="H3109">
        <v>414</v>
      </c>
      <c r="I3109" t="s">
        <v>671</v>
      </c>
      <c r="J3109">
        <v>3421</v>
      </c>
      <c r="K3109" t="s">
        <v>625</v>
      </c>
      <c r="L3109">
        <v>1670</v>
      </c>
      <c r="M3109" t="s">
        <v>663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420</v>
      </c>
      <c r="C3110">
        <v>2021</v>
      </c>
      <c r="D3110">
        <v>1</v>
      </c>
      <c r="E3110" t="s">
        <v>582</v>
      </c>
      <c r="F3110">
        <v>3</v>
      </c>
      <c r="G3110" t="s">
        <v>609</v>
      </c>
      <c r="H3110">
        <v>415</v>
      </c>
      <c r="I3110" t="s">
        <v>672</v>
      </c>
      <c r="J3110" t="s">
        <v>502</v>
      </c>
      <c r="K3110" t="s">
        <v>625</v>
      </c>
      <c r="L3110">
        <v>1670</v>
      </c>
      <c r="M3110" t="s">
        <v>663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420</v>
      </c>
      <c r="C3111">
        <v>2021</v>
      </c>
      <c r="D3111">
        <v>1</v>
      </c>
      <c r="E3111" t="s">
        <v>582</v>
      </c>
      <c r="F3111">
        <v>3</v>
      </c>
      <c r="G3111" t="s">
        <v>609</v>
      </c>
      <c r="H3111">
        <v>417</v>
      </c>
      <c r="I3111" t="s">
        <v>673</v>
      </c>
      <c r="J3111">
        <v>2367</v>
      </c>
      <c r="K3111" t="s">
        <v>625</v>
      </c>
      <c r="L3111">
        <v>300</v>
      </c>
      <c r="M3111" t="s">
        <v>610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420</v>
      </c>
      <c r="C3112">
        <v>2021</v>
      </c>
      <c r="D3112">
        <v>1</v>
      </c>
      <c r="E3112" t="s">
        <v>582</v>
      </c>
      <c r="F3112">
        <v>3</v>
      </c>
      <c r="G3112" t="s">
        <v>609</v>
      </c>
      <c r="H3112">
        <v>418</v>
      </c>
      <c r="I3112" t="s">
        <v>674</v>
      </c>
      <c r="J3112">
        <v>2321</v>
      </c>
      <c r="K3112" t="s">
        <v>625</v>
      </c>
      <c r="L3112">
        <v>1671</v>
      </c>
      <c r="M3112" t="s">
        <v>675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420</v>
      </c>
      <c r="C3113">
        <v>2021</v>
      </c>
      <c r="D3113">
        <v>1</v>
      </c>
      <c r="E3113" t="s">
        <v>582</v>
      </c>
      <c r="F3113">
        <v>3</v>
      </c>
      <c r="G3113" t="s">
        <v>609</v>
      </c>
      <c r="H3113">
        <v>419</v>
      </c>
      <c r="I3113" t="s">
        <v>676</v>
      </c>
      <c r="J3113" t="s">
        <v>520</v>
      </c>
      <c r="K3113" t="s">
        <v>625</v>
      </c>
      <c r="L3113">
        <v>1671</v>
      </c>
      <c r="M3113" t="s">
        <v>675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420</v>
      </c>
      <c r="C3114">
        <v>2021</v>
      </c>
      <c r="D3114">
        <v>1</v>
      </c>
      <c r="E3114" t="s">
        <v>582</v>
      </c>
      <c r="F3114">
        <v>3</v>
      </c>
      <c r="G3114" t="s">
        <v>609</v>
      </c>
      <c r="H3114">
        <v>421</v>
      </c>
      <c r="I3114" t="s">
        <v>677</v>
      </c>
      <c r="J3114">
        <v>2496</v>
      </c>
      <c r="K3114" t="s">
        <v>625</v>
      </c>
      <c r="L3114">
        <v>300</v>
      </c>
      <c r="M3114" t="s">
        <v>610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420</v>
      </c>
      <c r="C3115">
        <v>2021</v>
      </c>
      <c r="D3115">
        <v>1</v>
      </c>
      <c r="E3115" t="s">
        <v>582</v>
      </c>
      <c r="F3115">
        <v>3</v>
      </c>
      <c r="G3115" t="s">
        <v>609</v>
      </c>
      <c r="H3115">
        <v>422</v>
      </c>
      <c r="I3115" t="s">
        <v>678</v>
      </c>
      <c r="J3115">
        <v>2421</v>
      </c>
      <c r="K3115" t="s">
        <v>625</v>
      </c>
      <c r="L3115">
        <v>1671</v>
      </c>
      <c r="M3115" t="s">
        <v>675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420</v>
      </c>
      <c r="C3116">
        <v>2021</v>
      </c>
      <c r="D3116">
        <v>1</v>
      </c>
      <c r="E3116" t="s">
        <v>582</v>
      </c>
      <c r="F3116">
        <v>3</v>
      </c>
      <c r="G3116" t="s">
        <v>609</v>
      </c>
      <c r="H3116">
        <v>423</v>
      </c>
      <c r="I3116" t="s">
        <v>679</v>
      </c>
      <c r="J3116" t="s">
        <v>483</v>
      </c>
      <c r="K3116" t="s">
        <v>625</v>
      </c>
      <c r="L3116">
        <v>1671</v>
      </c>
      <c r="M3116" t="s">
        <v>675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420</v>
      </c>
      <c r="C3117">
        <v>2021</v>
      </c>
      <c r="D3117">
        <v>1</v>
      </c>
      <c r="E3117" t="s">
        <v>582</v>
      </c>
      <c r="F3117">
        <v>3</v>
      </c>
      <c r="G3117" t="s">
        <v>609</v>
      </c>
      <c r="H3117">
        <v>425</v>
      </c>
      <c r="I3117" t="s">
        <v>680</v>
      </c>
      <c r="J3117" t="s">
        <v>480</v>
      </c>
      <c r="K3117" t="s">
        <v>625</v>
      </c>
      <c r="L3117">
        <v>1675</v>
      </c>
      <c r="M3117" t="s">
        <v>681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420</v>
      </c>
      <c r="C3118">
        <v>2021</v>
      </c>
      <c r="D3118">
        <v>1</v>
      </c>
      <c r="E3118" t="s">
        <v>582</v>
      </c>
      <c r="F3118">
        <v>3</v>
      </c>
      <c r="G3118" t="s">
        <v>609</v>
      </c>
      <c r="H3118">
        <v>428</v>
      </c>
      <c r="I3118" t="s">
        <v>529</v>
      </c>
      <c r="J3118" t="s">
        <v>530</v>
      </c>
      <c r="K3118" t="s">
        <v>625</v>
      </c>
      <c r="L3118">
        <v>1675</v>
      </c>
      <c r="M3118" t="s">
        <v>681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420</v>
      </c>
      <c r="C3119">
        <v>2021</v>
      </c>
      <c r="D3119">
        <v>1</v>
      </c>
      <c r="E3119" t="s">
        <v>582</v>
      </c>
      <c r="F3119">
        <v>3</v>
      </c>
      <c r="G3119" t="s">
        <v>609</v>
      </c>
      <c r="H3119">
        <v>430</v>
      </c>
      <c r="I3119" t="s">
        <v>682</v>
      </c>
      <c r="J3119" t="s">
        <v>493</v>
      </c>
      <c r="K3119" t="s">
        <v>625</v>
      </c>
      <c r="L3119">
        <v>300</v>
      </c>
      <c r="M3119" t="s">
        <v>610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420</v>
      </c>
      <c r="C3120">
        <v>2021</v>
      </c>
      <c r="D3120">
        <v>1</v>
      </c>
      <c r="E3120" t="s">
        <v>582</v>
      </c>
      <c r="F3120">
        <v>3</v>
      </c>
      <c r="G3120" t="s">
        <v>609</v>
      </c>
      <c r="H3120">
        <v>431</v>
      </c>
      <c r="I3120" t="s">
        <v>683</v>
      </c>
      <c r="J3120" t="s">
        <v>515</v>
      </c>
      <c r="K3120" t="s">
        <v>625</v>
      </c>
      <c r="L3120">
        <v>1673</v>
      </c>
      <c r="M3120" t="s">
        <v>684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420</v>
      </c>
      <c r="C3121">
        <v>2021</v>
      </c>
      <c r="D3121">
        <v>1</v>
      </c>
      <c r="E3121" t="s">
        <v>582</v>
      </c>
      <c r="F3121">
        <v>3</v>
      </c>
      <c r="G3121" t="s">
        <v>609</v>
      </c>
      <c r="H3121">
        <v>432</v>
      </c>
      <c r="I3121" t="s">
        <v>685</v>
      </c>
      <c r="J3121" t="s">
        <v>508</v>
      </c>
      <c r="K3121" t="s">
        <v>625</v>
      </c>
      <c r="L3121">
        <v>1674</v>
      </c>
      <c r="M3121" t="s">
        <v>686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420</v>
      </c>
      <c r="C3122">
        <v>2021</v>
      </c>
      <c r="D3122">
        <v>1</v>
      </c>
      <c r="E3122" t="s">
        <v>582</v>
      </c>
      <c r="F3122">
        <v>3</v>
      </c>
      <c r="G3122" t="s">
        <v>609</v>
      </c>
      <c r="H3122">
        <v>439</v>
      </c>
      <c r="I3122" t="s">
        <v>687</v>
      </c>
      <c r="J3122" t="s">
        <v>488</v>
      </c>
      <c r="K3122" t="s">
        <v>625</v>
      </c>
      <c r="L3122">
        <v>300</v>
      </c>
      <c r="M3122" t="s">
        <v>610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420</v>
      </c>
      <c r="C3123">
        <v>2021</v>
      </c>
      <c r="D3123">
        <v>1</v>
      </c>
      <c r="E3123" t="s">
        <v>582</v>
      </c>
      <c r="F3123">
        <v>3</v>
      </c>
      <c r="G3123" t="s">
        <v>609</v>
      </c>
      <c r="H3123">
        <v>440</v>
      </c>
      <c r="I3123" t="s">
        <v>688</v>
      </c>
      <c r="J3123" t="s">
        <v>523</v>
      </c>
      <c r="K3123" t="s">
        <v>625</v>
      </c>
      <c r="L3123">
        <v>1672</v>
      </c>
      <c r="M3123" t="s">
        <v>689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420</v>
      </c>
      <c r="C3124">
        <v>2021</v>
      </c>
      <c r="D3124">
        <v>1</v>
      </c>
      <c r="E3124" t="s">
        <v>582</v>
      </c>
      <c r="F3124">
        <v>3</v>
      </c>
      <c r="G3124" t="s">
        <v>609</v>
      </c>
      <c r="H3124">
        <v>441</v>
      </c>
      <c r="I3124" t="s">
        <v>690</v>
      </c>
      <c r="J3124" t="s">
        <v>527</v>
      </c>
      <c r="K3124" t="s">
        <v>625</v>
      </c>
      <c r="L3124">
        <v>300</v>
      </c>
      <c r="M3124" t="s">
        <v>610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420</v>
      </c>
      <c r="C3125">
        <v>2021</v>
      </c>
      <c r="D3125">
        <v>1</v>
      </c>
      <c r="E3125" t="s">
        <v>582</v>
      </c>
      <c r="F3125">
        <v>3</v>
      </c>
      <c r="G3125" t="s">
        <v>609</v>
      </c>
      <c r="H3125">
        <v>442</v>
      </c>
      <c r="I3125" t="s">
        <v>691</v>
      </c>
      <c r="J3125" t="s">
        <v>532</v>
      </c>
      <c r="K3125" t="s">
        <v>625</v>
      </c>
      <c r="L3125">
        <v>1672</v>
      </c>
      <c r="M3125" t="s">
        <v>689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420</v>
      </c>
      <c r="C3126">
        <v>2021</v>
      </c>
      <c r="D3126">
        <v>1</v>
      </c>
      <c r="E3126" t="s">
        <v>582</v>
      </c>
      <c r="F3126">
        <v>3</v>
      </c>
      <c r="G3126" t="s">
        <v>609</v>
      </c>
      <c r="H3126">
        <v>443</v>
      </c>
      <c r="I3126" t="s">
        <v>692</v>
      </c>
      <c r="J3126">
        <v>2121</v>
      </c>
      <c r="K3126" t="s">
        <v>625</v>
      </c>
      <c r="L3126">
        <v>1670</v>
      </c>
      <c r="M3126" t="s">
        <v>663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420</v>
      </c>
      <c r="C3127">
        <v>2021</v>
      </c>
      <c r="D3127">
        <v>1</v>
      </c>
      <c r="E3127" t="s">
        <v>582</v>
      </c>
      <c r="F3127">
        <v>3</v>
      </c>
      <c r="G3127" t="s">
        <v>609</v>
      </c>
      <c r="H3127">
        <v>444</v>
      </c>
      <c r="I3127" t="s">
        <v>693</v>
      </c>
      <c r="J3127">
        <v>2131</v>
      </c>
      <c r="K3127" t="s">
        <v>625</v>
      </c>
      <c r="L3127">
        <v>300</v>
      </c>
      <c r="M3127" t="s">
        <v>610</v>
      </c>
      <c r="N3127">
        <v>32</v>
      </c>
      <c r="O3127">
        <v>12263.93</v>
      </c>
      <c r="P3127">
        <v>9103.11</v>
      </c>
      <c r="Q3127" t="str">
        <f t="shared" ref="Q3127:Q3149" si="52">VLOOKUP(J3127,S:T,2,FALSE)</f>
        <v>G3 - Small C&amp;I</v>
      </c>
    </row>
    <row r="3128" spans="1:17" x14ac:dyDescent="0.35">
      <c r="A3128">
        <v>49</v>
      </c>
      <c r="B3128" t="s">
        <v>420</v>
      </c>
      <c r="C3128">
        <v>2021</v>
      </c>
      <c r="D3128">
        <v>1</v>
      </c>
      <c r="E3128" t="s">
        <v>582</v>
      </c>
      <c r="F3128">
        <v>3</v>
      </c>
      <c r="G3128" t="s">
        <v>609</v>
      </c>
      <c r="H3128">
        <v>446</v>
      </c>
      <c r="I3128" t="s">
        <v>694</v>
      </c>
      <c r="J3128">
        <v>8011</v>
      </c>
      <c r="K3128" t="s">
        <v>625</v>
      </c>
      <c r="L3128">
        <v>300</v>
      </c>
      <c r="M3128" t="s">
        <v>610</v>
      </c>
      <c r="N3128">
        <v>23</v>
      </c>
      <c r="O3128">
        <v>1845.69</v>
      </c>
      <c r="P3128">
        <v>0</v>
      </c>
      <c r="Q3128" t="str">
        <f t="shared" si="52"/>
        <v>G6 - OTHER</v>
      </c>
    </row>
    <row r="3129" spans="1:17" x14ac:dyDescent="0.35">
      <c r="A3129">
        <v>49</v>
      </c>
      <c r="B3129" t="s">
        <v>420</v>
      </c>
      <c r="C3129">
        <v>2021</v>
      </c>
      <c r="D3129">
        <v>1</v>
      </c>
      <c r="E3129" t="s">
        <v>582</v>
      </c>
      <c r="F3129">
        <v>5</v>
      </c>
      <c r="G3129" t="s">
        <v>636</v>
      </c>
      <c r="H3129">
        <v>404</v>
      </c>
      <c r="I3129" t="s">
        <v>660</v>
      </c>
      <c r="J3129">
        <v>2107</v>
      </c>
      <c r="K3129" t="s">
        <v>625</v>
      </c>
      <c r="L3129">
        <v>400</v>
      </c>
      <c r="M3129" t="s">
        <v>695</v>
      </c>
      <c r="N3129">
        <v>7</v>
      </c>
      <c r="O3129">
        <v>21900.16</v>
      </c>
      <c r="P3129">
        <v>18432.060000000001</v>
      </c>
      <c r="Q3129" t="str">
        <f t="shared" si="52"/>
        <v>G3 - Small C&amp;I</v>
      </c>
    </row>
    <row r="3130" spans="1:17" x14ac:dyDescent="0.35">
      <c r="A3130">
        <v>49</v>
      </c>
      <c r="B3130" t="s">
        <v>420</v>
      </c>
      <c r="C3130">
        <v>2021</v>
      </c>
      <c r="D3130">
        <v>1</v>
      </c>
      <c r="E3130" t="s">
        <v>582</v>
      </c>
      <c r="F3130">
        <v>5</v>
      </c>
      <c r="G3130" t="s">
        <v>636</v>
      </c>
      <c r="H3130">
        <v>405</v>
      </c>
      <c r="I3130" t="s">
        <v>661</v>
      </c>
      <c r="J3130">
        <v>2237</v>
      </c>
      <c r="K3130" t="s">
        <v>625</v>
      </c>
      <c r="L3130">
        <v>400</v>
      </c>
      <c r="M3130" t="s">
        <v>695</v>
      </c>
      <c r="N3130">
        <v>21</v>
      </c>
      <c r="O3130">
        <v>64458.47</v>
      </c>
      <c r="P3130">
        <v>63303.32</v>
      </c>
      <c r="Q3130" t="str">
        <f t="shared" si="52"/>
        <v>G4 - Medium C&amp;I</v>
      </c>
    </row>
    <row r="3131" spans="1:17" x14ac:dyDescent="0.35">
      <c r="A3131">
        <v>49</v>
      </c>
      <c r="B3131" t="s">
        <v>420</v>
      </c>
      <c r="C3131">
        <v>2021</v>
      </c>
      <c r="D3131">
        <v>1</v>
      </c>
      <c r="E3131" t="s">
        <v>582</v>
      </c>
      <c r="F3131">
        <v>5</v>
      </c>
      <c r="G3131" t="s">
        <v>636</v>
      </c>
      <c r="H3131">
        <v>406</v>
      </c>
      <c r="I3131" t="s">
        <v>662</v>
      </c>
      <c r="J3131">
        <v>2221</v>
      </c>
      <c r="K3131" t="s">
        <v>625</v>
      </c>
      <c r="L3131">
        <v>1670</v>
      </c>
      <c r="M3131" t="s">
        <v>663</v>
      </c>
      <c r="N3131">
        <v>22</v>
      </c>
      <c r="O3131">
        <v>29514.63</v>
      </c>
      <c r="P3131">
        <v>59985.56</v>
      </c>
      <c r="Q3131" t="str">
        <f t="shared" si="52"/>
        <v>G4 - Medium C&amp;I</v>
      </c>
    </row>
    <row r="3132" spans="1:17" x14ac:dyDescent="0.35">
      <c r="A3132">
        <v>49</v>
      </c>
      <c r="B3132" t="s">
        <v>420</v>
      </c>
      <c r="C3132">
        <v>2021</v>
      </c>
      <c r="D3132">
        <v>1</v>
      </c>
      <c r="E3132" t="s">
        <v>582</v>
      </c>
      <c r="F3132">
        <v>5</v>
      </c>
      <c r="G3132" t="s">
        <v>636</v>
      </c>
      <c r="H3132">
        <v>407</v>
      </c>
      <c r="I3132" t="s">
        <v>664</v>
      </c>
      <c r="J3132" t="s">
        <v>497</v>
      </c>
      <c r="K3132" t="s">
        <v>625</v>
      </c>
      <c r="L3132">
        <v>1670</v>
      </c>
      <c r="M3132" t="s">
        <v>663</v>
      </c>
      <c r="N3132">
        <v>10</v>
      </c>
      <c r="O3132">
        <v>11325.15</v>
      </c>
      <c r="P3132">
        <v>21662.5</v>
      </c>
      <c r="Q3132" t="str">
        <f t="shared" si="52"/>
        <v>G4 - Medium C&amp;I</v>
      </c>
    </row>
    <row r="3133" spans="1:17" x14ac:dyDescent="0.35">
      <c r="A3133">
        <v>49</v>
      </c>
      <c r="B3133" t="s">
        <v>420</v>
      </c>
      <c r="C3133">
        <v>2021</v>
      </c>
      <c r="D3133">
        <v>1</v>
      </c>
      <c r="E3133" t="s">
        <v>582</v>
      </c>
      <c r="F3133">
        <v>5</v>
      </c>
      <c r="G3133" t="s">
        <v>636</v>
      </c>
      <c r="H3133">
        <v>408</v>
      </c>
      <c r="I3133" t="s">
        <v>665</v>
      </c>
      <c r="J3133">
        <v>2231</v>
      </c>
      <c r="K3133" t="s">
        <v>625</v>
      </c>
      <c r="L3133">
        <v>400</v>
      </c>
      <c r="M3133" t="s">
        <v>695</v>
      </c>
      <c r="N3133">
        <v>4</v>
      </c>
      <c r="O3133">
        <v>5855.45</v>
      </c>
      <c r="P3133">
        <v>5244</v>
      </c>
      <c r="Q3133" t="str">
        <f t="shared" si="52"/>
        <v>G4 - Medium C&amp;I</v>
      </c>
    </row>
    <row r="3134" spans="1:17" x14ac:dyDescent="0.35">
      <c r="A3134">
        <v>49</v>
      </c>
      <c r="B3134" t="s">
        <v>420</v>
      </c>
      <c r="C3134">
        <v>2021</v>
      </c>
      <c r="D3134">
        <v>1</v>
      </c>
      <c r="E3134" t="s">
        <v>582</v>
      </c>
      <c r="F3134">
        <v>5</v>
      </c>
      <c r="G3134" t="s">
        <v>636</v>
      </c>
      <c r="H3134">
        <v>409</v>
      </c>
      <c r="I3134" t="s">
        <v>666</v>
      </c>
      <c r="J3134">
        <v>3367</v>
      </c>
      <c r="K3134" t="s">
        <v>625</v>
      </c>
      <c r="L3134">
        <v>400</v>
      </c>
      <c r="M3134" t="s">
        <v>695</v>
      </c>
      <c r="N3134">
        <v>7</v>
      </c>
      <c r="O3134">
        <v>58352.45</v>
      </c>
      <c r="P3134">
        <v>55365.34</v>
      </c>
      <c r="Q3134" t="str">
        <f t="shared" si="52"/>
        <v>G5 - Large C&amp;I</v>
      </c>
    </row>
    <row r="3135" spans="1:17" x14ac:dyDescent="0.35">
      <c r="A3135">
        <v>49</v>
      </c>
      <c r="B3135" t="s">
        <v>420</v>
      </c>
      <c r="C3135">
        <v>2021</v>
      </c>
      <c r="D3135">
        <v>1</v>
      </c>
      <c r="E3135" t="s">
        <v>582</v>
      </c>
      <c r="F3135">
        <v>5</v>
      </c>
      <c r="G3135" t="s">
        <v>636</v>
      </c>
      <c r="H3135">
        <v>410</v>
      </c>
      <c r="I3135" t="s">
        <v>667</v>
      </c>
      <c r="J3135">
        <v>3321</v>
      </c>
      <c r="K3135" t="s">
        <v>625</v>
      </c>
      <c r="L3135">
        <v>1670</v>
      </c>
      <c r="M3135" t="s">
        <v>663</v>
      </c>
      <c r="N3135">
        <v>26</v>
      </c>
      <c r="O3135">
        <v>141744.19</v>
      </c>
      <c r="P3135">
        <v>299917.81</v>
      </c>
      <c r="Q3135" t="str">
        <f t="shared" si="52"/>
        <v>G5 - Large C&amp;I</v>
      </c>
    </row>
    <row r="3136" spans="1:17" x14ac:dyDescent="0.35">
      <c r="A3136">
        <v>49</v>
      </c>
      <c r="B3136" t="s">
        <v>420</v>
      </c>
      <c r="C3136">
        <v>2021</v>
      </c>
      <c r="D3136">
        <v>1</v>
      </c>
      <c r="E3136" t="s">
        <v>582</v>
      </c>
      <c r="F3136">
        <v>5</v>
      </c>
      <c r="G3136" t="s">
        <v>636</v>
      </c>
      <c r="H3136">
        <v>411</v>
      </c>
      <c r="I3136" t="s">
        <v>668</v>
      </c>
      <c r="J3136" t="s">
        <v>490</v>
      </c>
      <c r="K3136" t="s">
        <v>625</v>
      </c>
      <c r="L3136">
        <v>1670</v>
      </c>
      <c r="M3136" t="s">
        <v>663</v>
      </c>
      <c r="N3136">
        <v>15</v>
      </c>
      <c r="O3136">
        <v>67202.11</v>
      </c>
      <c r="P3136">
        <v>138512.60999999999</v>
      </c>
      <c r="Q3136" t="str">
        <f t="shared" si="52"/>
        <v>G5 - Large C&amp;I</v>
      </c>
    </row>
    <row r="3137" spans="1:19" x14ac:dyDescent="0.35">
      <c r="A3137">
        <v>49</v>
      </c>
      <c r="B3137" t="s">
        <v>420</v>
      </c>
      <c r="C3137">
        <v>2021</v>
      </c>
      <c r="D3137">
        <v>1</v>
      </c>
      <c r="E3137" t="s">
        <v>582</v>
      </c>
      <c r="F3137">
        <v>5</v>
      </c>
      <c r="G3137" t="s">
        <v>636</v>
      </c>
      <c r="H3137">
        <v>414</v>
      </c>
      <c r="I3137" t="s">
        <v>671</v>
      </c>
      <c r="J3137">
        <v>3421</v>
      </c>
      <c r="K3137" t="s">
        <v>625</v>
      </c>
      <c r="L3137">
        <v>1670</v>
      </c>
      <c r="M3137" t="s">
        <v>663</v>
      </c>
      <c r="N3137">
        <v>1</v>
      </c>
      <c r="O3137">
        <v>4672.6499999999996</v>
      </c>
      <c r="P3137">
        <v>18350.150000000001</v>
      </c>
      <c r="Q3137" t="str">
        <f t="shared" si="52"/>
        <v>G5 - Large C&amp;I</v>
      </c>
    </row>
    <row r="3138" spans="1:19" x14ac:dyDescent="0.35">
      <c r="A3138">
        <v>49</v>
      </c>
      <c r="B3138" t="s">
        <v>420</v>
      </c>
      <c r="C3138">
        <v>2021</v>
      </c>
      <c r="D3138">
        <v>1</v>
      </c>
      <c r="E3138" t="s">
        <v>582</v>
      </c>
      <c r="F3138">
        <v>5</v>
      </c>
      <c r="G3138" t="s">
        <v>636</v>
      </c>
      <c r="H3138">
        <v>415</v>
      </c>
      <c r="I3138" t="s">
        <v>672</v>
      </c>
      <c r="J3138" t="s">
        <v>502</v>
      </c>
      <c r="K3138" t="s">
        <v>625</v>
      </c>
      <c r="L3138">
        <v>1670</v>
      </c>
      <c r="M3138" t="s">
        <v>663</v>
      </c>
      <c r="N3138">
        <v>4</v>
      </c>
      <c r="O3138">
        <v>29225.5</v>
      </c>
      <c r="P3138">
        <v>122772.04</v>
      </c>
      <c r="Q3138" t="str">
        <f t="shared" si="52"/>
        <v>G5 - Large C&amp;I</v>
      </c>
    </row>
    <row r="3139" spans="1:19" x14ac:dyDescent="0.35">
      <c r="A3139">
        <v>49</v>
      </c>
      <c r="B3139" t="s">
        <v>420</v>
      </c>
      <c r="C3139">
        <v>2021</v>
      </c>
      <c r="D3139">
        <v>1</v>
      </c>
      <c r="E3139" t="s">
        <v>582</v>
      </c>
      <c r="F3139">
        <v>5</v>
      </c>
      <c r="G3139" t="s">
        <v>636</v>
      </c>
      <c r="H3139">
        <v>417</v>
      </c>
      <c r="I3139" t="s">
        <v>673</v>
      </c>
      <c r="J3139">
        <v>2367</v>
      </c>
      <c r="K3139" t="s">
        <v>625</v>
      </c>
      <c r="L3139">
        <v>400</v>
      </c>
      <c r="M3139" t="s">
        <v>695</v>
      </c>
      <c r="N3139">
        <v>23</v>
      </c>
      <c r="O3139">
        <v>125858.2</v>
      </c>
      <c r="P3139">
        <v>139401.37</v>
      </c>
      <c r="Q3139" t="str">
        <f t="shared" si="52"/>
        <v>G5 - Large C&amp;I</v>
      </c>
    </row>
    <row r="3140" spans="1:19" x14ac:dyDescent="0.35">
      <c r="A3140">
        <v>49</v>
      </c>
      <c r="B3140" t="s">
        <v>420</v>
      </c>
      <c r="C3140">
        <v>2021</v>
      </c>
      <c r="D3140">
        <v>1</v>
      </c>
      <c r="E3140" t="s">
        <v>582</v>
      </c>
      <c r="F3140">
        <v>5</v>
      </c>
      <c r="G3140" t="s">
        <v>636</v>
      </c>
      <c r="H3140">
        <v>418</v>
      </c>
      <c r="I3140" t="s">
        <v>674</v>
      </c>
      <c r="J3140">
        <v>2321</v>
      </c>
      <c r="K3140" t="s">
        <v>625</v>
      </c>
      <c r="L3140">
        <v>1671</v>
      </c>
      <c r="M3140" t="s">
        <v>675</v>
      </c>
      <c r="N3140">
        <v>46</v>
      </c>
      <c r="O3140">
        <v>166565.54</v>
      </c>
      <c r="P3140">
        <v>427888.79</v>
      </c>
      <c r="Q3140" t="str">
        <f t="shared" si="52"/>
        <v>G5 - Large C&amp;I</v>
      </c>
    </row>
    <row r="3141" spans="1:19" x14ac:dyDescent="0.35">
      <c r="A3141">
        <v>49</v>
      </c>
      <c r="B3141" t="s">
        <v>420</v>
      </c>
      <c r="C3141">
        <v>2021</v>
      </c>
      <c r="D3141">
        <v>1</v>
      </c>
      <c r="E3141" t="s">
        <v>582</v>
      </c>
      <c r="F3141">
        <v>5</v>
      </c>
      <c r="G3141" t="s">
        <v>636</v>
      </c>
      <c r="H3141">
        <v>419</v>
      </c>
      <c r="I3141" t="s">
        <v>676</v>
      </c>
      <c r="J3141" t="s">
        <v>520</v>
      </c>
      <c r="K3141" t="s">
        <v>625</v>
      </c>
      <c r="L3141">
        <v>1671</v>
      </c>
      <c r="M3141" t="s">
        <v>675</v>
      </c>
      <c r="N3141">
        <v>39</v>
      </c>
      <c r="O3141">
        <v>130889.18</v>
      </c>
      <c r="P3141">
        <v>317766.46000000002</v>
      </c>
      <c r="Q3141" t="str">
        <f t="shared" si="52"/>
        <v>G5 - Large C&amp;I</v>
      </c>
    </row>
    <row r="3142" spans="1:19" x14ac:dyDescent="0.35">
      <c r="A3142">
        <v>49</v>
      </c>
      <c r="B3142" t="s">
        <v>420</v>
      </c>
      <c r="C3142">
        <v>2021</v>
      </c>
      <c r="D3142">
        <v>1</v>
      </c>
      <c r="E3142" t="s">
        <v>582</v>
      </c>
      <c r="F3142">
        <v>5</v>
      </c>
      <c r="G3142" t="s">
        <v>636</v>
      </c>
      <c r="H3142">
        <v>420</v>
      </c>
      <c r="I3142" t="s">
        <v>696</v>
      </c>
      <c r="J3142">
        <v>2331</v>
      </c>
      <c r="K3142" t="s">
        <v>625</v>
      </c>
      <c r="L3142">
        <v>400</v>
      </c>
      <c r="M3142" t="s">
        <v>695</v>
      </c>
      <c r="N3142">
        <v>1</v>
      </c>
      <c r="O3142">
        <v>3820.97</v>
      </c>
      <c r="P3142">
        <v>4062.49</v>
      </c>
      <c r="Q3142" t="str">
        <f t="shared" si="52"/>
        <v>G5 - Large C&amp;I</v>
      </c>
    </row>
    <row r="3143" spans="1:19" x14ac:dyDescent="0.35">
      <c r="A3143">
        <v>49</v>
      </c>
      <c r="B3143" t="s">
        <v>420</v>
      </c>
      <c r="C3143">
        <v>2021</v>
      </c>
      <c r="D3143">
        <v>1</v>
      </c>
      <c r="E3143" t="s">
        <v>582</v>
      </c>
      <c r="F3143">
        <v>5</v>
      </c>
      <c r="G3143" t="s">
        <v>636</v>
      </c>
      <c r="H3143">
        <v>421</v>
      </c>
      <c r="I3143" t="s">
        <v>677</v>
      </c>
      <c r="J3143">
        <v>2496</v>
      </c>
      <c r="K3143" t="s">
        <v>625</v>
      </c>
      <c r="L3143">
        <v>400</v>
      </c>
      <c r="M3143" t="s">
        <v>695</v>
      </c>
      <c r="N3143">
        <v>3</v>
      </c>
      <c r="O3143">
        <v>18856.939999999999</v>
      </c>
      <c r="P3143">
        <v>20057.27</v>
      </c>
      <c r="Q3143" t="str">
        <f t="shared" si="52"/>
        <v>G5 - Large C&amp;I</v>
      </c>
    </row>
    <row r="3144" spans="1:19" x14ac:dyDescent="0.35">
      <c r="A3144">
        <v>49</v>
      </c>
      <c r="B3144" t="s">
        <v>420</v>
      </c>
      <c r="C3144">
        <v>2021</v>
      </c>
      <c r="D3144">
        <v>1</v>
      </c>
      <c r="E3144" t="s">
        <v>582</v>
      </c>
      <c r="F3144">
        <v>5</v>
      </c>
      <c r="G3144" t="s">
        <v>636</v>
      </c>
      <c r="H3144">
        <v>422</v>
      </c>
      <c r="I3144" t="s">
        <v>678</v>
      </c>
      <c r="J3144">
        <v>2421</v>
      </c>
      <c r="K3144" t="s">
        <v>625</v>
      </c>
      <c r="L3144">
        <v>1671</v>
      </c>
      <c r="M3144" t="s">
        <v>675</v>
      </c>
      <c r="N3144">
        <v>11</v>
      </c>
      <c r="O3144">
        <v>98233.93</v>
      </c>
      <c r="P3144">
        <v>418459.07</v>
      </c>
      <c r="Q3144" t="str">
        <f t="shared" si="52"/>
        <v>G5 - Large C&amp;I</v>
      </c>
    </row>
    <row r="3145" spans="1:19" x14ac:dyDescent="0.35">
      <c r="A3145">
        <v>49</v>
      </c>
      <c r="B3145" t="s">
        <v>420</v>
      </c>
      <c r="C3145">
        <v>2021</v>
      </c>
      <c r="D3145">
        <v>1</v>
      </c>
      <c r="E3145" t="s">
        <v>582</v>
      </c>
      <c r="F3145">
        <v>5</v>
      </c>
      <c r="G3145" t="s">
        <v>636</v>
      </c>
      <c r="H3145">
        <v>423</v>
      </c>
      <c r="I3145" t="s">
        <v>679</v>
      </c>
      <c r="J3145" t="s">
        <v>483</v>
      </c>
      <c r="K3145" t="s">
        <v>625</v>
      </c>
      <c r="L3145">
        <v>1671</v>
      </c>
      <c r="M3145" t="s">
        <v>675</v>
      </c>
      <c r="N3145">
        <v>48</v>
      </c>
      <c r="O3145">
        <v>872398.65</v>
      </c>
      <c r="P3145">
        <v>4122198.61</v>
      </c>
      <c r="Q3145" t="str">
        <f t="shared" si="52"/>
        <v>G5 - Large C&amp;I</v>
      </c>
    </row>
    <row r="3146" spans="1:19" x14ac:dyDescent="0.35">
      <c r="A3146">
        <v>49</v>
      </c>
      <c r="B3146" t="s">
        <v>420</v>
      </c>
      <c r="C3146">
        <v>2021</v>
      </c>
      <c r="D3146">
        <v>1</v>
      </c>
      <c r="E3146" t="s">
        <v>582</v>
      </c>
      <c r="F3146">
        <v>5</v>
      </c>
      <c r="G3146" t="s">
        <v>636</v>
      </c>
      <c r="H3146">
        <v>443</v>
      </c>
      <c r="I3146" t="s">
        <v>692</v>
      </c>
      <c r="J3146">
        <v>2121</v>
      </c>
      <c r="K3146" t="s">
        <v>625</v>
      </c>
      <c r="L3146">
        <v>1670</v>
      </c>
      <c r="M3146" t="s">
        <v>663</v>
      </c>
      <c r="N3146">
        <v>2</v>
      </c>
      <c r="O3146">
        <v>708.15</v>
      </c>
      <c r="P3146">
        <v>951.82</v>
      </c>
      <c r="Q3146" t="str">
        <f t="shared" si="52"/>
        <v>G3 - Small C&amp;I</v>
      </c>
    </row>
    <row r="3147" spans="1:19" x14ac:dyDescent="0.35">
      <c r="A3147">
        <v>49</v>
      </c>
      <c r="B3147" t="s">
        <v>420</v>
      </c>
      <c r="C3147">
        <v>2021</v>
      </c>
      <c r="D3147">
        <v>1</v>
      </c>
      <c r="E3147" t="s">
        <v>582</v>
      </c>
      <c r="F3147">
        <v>10</v>
      </c>
      <c r="G3147" t="s">
        <v>652</v>
      </c>
      <c r="H3147">
        <v>400</v>
      </c>
      <c r="I3147" t="s">
        <v>656</v>
      </c>
      <c r="J3147">
        <v>1247</v>
      </c>
      <c r="K3147" t="s">
        <v>625</v>
      </c>
      <c r="L3147">
        <v>207</v>
      </c>
      <c r="M3147" t="s">
        <v>653</v>
      </c>
      <c r="N3147">
        <v>211042</v>
      </c>
      <c r="O3147">
        <v>45229859.979999997</v>
      </c>
      <c r="P3147">
        <v>30790512.460000001</v>
      </c>
      <c r="Q3147" t="str">
        <f t="shared" si="52"/>
        <v>G1 - Residential</v>
      </c>
    </row>
    <row r="3148" spans="1:19" x14ac:dyDescent="0.35">
      <c r="A3148">
        <v>49</v>
      </c>
      <c r="B3148" t="s">
        <v>420</v>
      </c>
      <c r="C3148">
        <v>2021</v>
      </c>
      <c r="D3148">
        <v>1</v>
      </c>
      <c r="E3148" t="s">
        <v>582</v>
      </c>
      <c r="F3148">
        <v>10</v>
      </c>
      <c r="G3148" t="s">
        <v>652</v>
      </c>
      <c r="H3148">
        <v>401</v>
      </c>
      <c r="I3148" t="s">
        <v>657</v>
      </c>
      <c r="J3148">
        <v>1012</v>
      </c>
      <c r="K3148" t="s">
        <v>625</v>
      </c>
      <c r="L3148">
        <v>200</v>
      </c>
      <c r="M3148" t="s">
        <v>587</v>
      </c>
      <c r="N3148">
        <v>9</v>
      </c>
      <c r="O3148">
        <v>2042.46</v>
      </c>
      <c r="P3148">
        <v>1317.09</v>
      </c>
      <c r="Q3148" t="str">
        <f t="shared" si="52"/>
        <v>G1 - Residential</v>
      </c>
    </row>
    <row r="3149" spans="1:19" x14ac:dyDescent="0.35">
      <c r="A3149">
        <v>49</v>
      </c>
      <c r="B3149" t="s">
        <v>420</v>
      </c>
      <c r="C3149">
        <v>2021</v>
      </c>
      <c r="D3149">
        <v>1</v>
      </c>
      <c r="E3149" t="s">
        <v>582</v>
      </c>
      <c r="F3149">
        <v>10</v>
      </c>
      <c r="G3149" t="s">
        <v>652</v>
      </c>
      <c r="H3149">
        <v>402</v>
      </c>
      <c r="I3149" t="s">
        <v>697</v>
      </c>
      <c r="J3149">
        <v>1301</v>
      </c>
      <c r="K3149" t="s">
        <v>625</v>
      </c>
      <c r="L3149">
        <v>207</v>
      </c>
      <c r="M3149" t="s">
        <v>653</v>
      </c>
      <c r="N3149">
        <v>18782</v>
      </c>
      <c r="O3149">
        <v>2995736.19</v>
      </c>
      <c r="P3149">
        <v>2775455.2</v>
      </c>
      <c r="Q3149" t="str">
        <f t="shared" si="52"/>
        <v>G2 - Low Income Residential</v>
      </c>
    </row>
    <row r="3151" spans="1:19" x14ac:dyDescent="0.35">
      <c r="A3151">
        <v>49</v>
      </c>
      <c r="B3151" t="s">
        <v>420</v>
      </c>
      <c r="C3151">
        <v>2021</v>
      </c>
      <c r="D3151">
        <v>1</v>
      </c>
      <c r="E3151" t="s">
        <v>582</v>
      </c>
      <c r="F3151">
        <v>1</v>
      </c>
      <c r="G3151" t="s">
        <v>583</v>
      </c>
      <c r="H3151">
        <v>1</v>
      </c>
      <c r="I3151" t="s">
        <v>584</v>
      </c>
      <c r="J3151" t="s">
        <v>450</v>
      </c>
      <c r="K3151" t="s">
        <v>586</v>
      </c>
      <c r="L3151">
        <v>200</v>
      </c>
      <c r="M3151" t="s">
        <v>587</v>
      </c>
      <c r="N3151">
        <v>355633</v>
      </c>
      <c r="O3151">
        <v>53712832.789999999</v>
      </c>
      <c r="P3151">
        <v>227613525</v>
      </c>
      <c r="Q3151" t="str">
        <f t="shared" ref="Q3151:Q3182" si="53"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420</v>
      </c>
      <c r="C3152">
        <v>2021</v>
      </c>
      <c r="D3152">
        <v>1</v>
      </c>
      <c r="E3152" t="s">
        <v>582</v>
      </c>
      <c r="F3152">
        <v>1</v>
      </c>
      <c r="G3152" t="s">
        <v>583</v>
      </c>
      <c r="H3152">
        <v>5</v>
      </c>
      <c r="I3152" t="s">
        <v>588</v>
      </c>
      <c r="J3152" t="s">
        <v>425</v>
      </c>
      <c r="K3152" t="s">
        <v>590</v>
      </c>
      <c r="L3152">
        <v>200</v>
      </c>
      <c r="M3152" t="s">
        <v>587</v>
      </c>
      <c r="N3152">
        <v>920</v>
      </c>
      <c r="O3152">
        <v>120803.21</v>
      </c>
      <c r="P3152">
        <v>517747</v>
      </c>
      <c r="Q3152" t="str">
        <f t="shared" si="53"/>
        <v>E3 - Small C&amp;I</v>
      </c>
      <c r="S3152" t="str">
        <f t="shared" ref="S3152:S3215" si="54">TRIM(J3152)</f>
        <v>C06</v>
      </c>
    </row>
    <row r="3153" spans="1:19" x14ac:dyDescent="0.35">
      <c r="A3153">
        <v>49</v>
      </c>
      <c r="B3153" t="s">
        <v>420</v>
      </c>
      <c r="C3153">
        <v>2021</v>
      </c>
      <c r="D3153">
        <v>1</v>
      </c>
      <c r="E3153" t="s">
        <v>582</v>
      </c>
      <c r="F3153">
        <v>1</v>
      </c>
      <c r="G3153" t="s">
        <v>583</v>
      </c>
      <c r="H3153">
        <v>6</v>
      </c>
      <c r="I3153" t="s">
        <v>591</v>
      </c>
      <c r="J3153" t="s">
        <v>422</v>
      </c>
      <c r="K3153" t="s">
        <v>593</v>
      </c>
      <c r="L3153">
        <v>200</v>
      </c>
      <c r="M3153" t="s">
        <v>587</v>
      </c>
      <c r="N3153">
        <v>25594</v>
      </c>
      <c r="O3153">
        <v>2880828.81</v>
      </c>
      <c r="P3153">
        <v>16576430</v>
      </c>
      <c r="Q3153" t="str">
        <f t="shared" si="53"/>
        <v>E2 - Low Income Residential</v>
      </c>
      <c r="S3153" t="str">
        <f t="shared" si="54"/>
        <v>A60</v>
      </c>
    </row>
    <row r="3154" spans="1:19" x14ac:dyDescent="0.35">
      <c r="A3154">
        <v>49</v>
      </c>
      <c r="B3154" t="s">
        <v>420</v>
      </c>
      <c r="C3154">
        <v>2021</v>
      </c>
      <c r="D3154">
        <v>1</v>
      </c>
      <c r="E3154" t="s">
        <v>582</v>
      </c>
      <c r="F3154">
        <v>1</v>
      </c>
      <c r="G3154" t="s">
        <v>583</v>
      </c>
      <c r="H3154">
        <v>13</v>
      </c>
      <c r="I3154" t="s">
        <v>594</v>
      </c>
      <c r="J3154" t="s">
        <v>433</v>
      </c>
      <c r="K3154" t="s">
        <v>596</v>
      </c>
      <c r="L3154">
        <v>200</v>
      </c>
      <c r="M3154" t="s">
        <v>587</v>
      </c>
      <c r="N3154">
        <v>8</v>
      </c>
      <c r="O3154">
        <v>6590.84</v>
      </c>
      <c r="P3154">
        <v>22681</v>
      </c>
      <c r="Q3154" t="str">
        <f t="shared" si="53"/>
        <v>E4 - Medium C&amp;I</v>
      </c>
      <c r="S3154" t="str">
        <f t="shared" si="54"/>
        <v>G02</v>
      </c>
    </row>
    <row r="3155" spans="1:19" x14ac:dyDescent="0.35">
      <c r="A3155">
        <v>49</v>
      </c>
      <c r="B3155" t="s">
        <v>420</v>
      </c>
      <c r="C3155">
        <v>2021</v>
      </c>
      <c r="D3155">
        <v>1</v>
      </c>
      <c r="E3155" t="s">
        <v>582</v>
      </c>
      <c r="F3155">
        <v>1</v>
      </c>
      <c r="G3155" t="s">
        <v>583</v>
      </c>
      <c r="H3155">
        <v>34</v>
      </c>
      <c r="I3155" t="s">
        <v>597</v>
      </c>
      <c r="J3155" t="s">
        <v>458</v>
      </c>
      <c r="K3155" t="s">
        <v>599</v>
      </c>
      <c r="L3155">
        <v>200</v>
      </c>
      <c r="M3155" t="s">
        <v>587</v>
      </c>
      <c r="N3155">
        <v>2</v>
      </c>
      <c r="O3155">
        <v>55.31</v>
      </c>
      <c r="P3155">
        <v>147</v>
      </c>
      <c r="Q3155" t="str">
        <f t="shared" si="53"/>
        <v>E3 - Small C&amp;I</v>
      </c>
      <c r="S3155" t="str">
        <f t="shared" si="54"/>
        <v>C08</v>
      </c>
    </row>
    <row r="3156" spans="1:19" x14ac:dyDescent="0.35">
      <c r="A3156">
        <v>49</v>
      </c>
      <c r="B3156" t="s">
        <v>420</v>
      </c>
      <c r="C3156">
        <v>2021</v>
      </c>
      <c r="D3156">
        <v>1</v>
      </c>
      <c r="E3156" t="s">
        <v>582</v>
      </c>
      <c r="F3156">
        <v>1</v>
      </c>
      <c r="G3156" t="s">
        <v>583</v>
      </c>
      <c r="H3156">
        <v>55</v>
      </c>
      <c r="I3156" t="s">
        <v>600</v>
      </c>
      <c r="J3156" t="s">
        <v>425</v>
      </c>
      <c r="K3156" t="s">
        <v>590</v>
      </c>
      <c r="L3156">
        <v>200</v>
      </c>
      <c r="M3156" t="s">
        <v>587</v>
      </c>
      <c r="N3156">
        <v>2</v>
      </c>
      <c r="O3156">
        <v>923.61</v>
      </c>
      <c r="P3156">
        <v>4075</v>
      </c>
      <c r="Q3156" t="str">
        <f t="shared" si="53"/>
        <v>E3 - Small C&amp;I</v>
      </c>
      <c r="S3156" t="str">
        <f t="shared" si="54"/>
        <v>C06</v>
      </c>
    </row>
    <row r="3157" spans="1:19" x14ac:dyDescent="0.35">
      <c r="A3157">
        <v>49</v>
      </c>
      <c r="B3157" t="s">
        <v>420</v>
      </c>
      <c r="C3157">
        <v>2021</v>
      </c>
      <c r="D3157">
        <v>1</v>
      </c>
      <c r="E3157" t="s">
        <v>582</v>
      </c>
      <c r="F3157">
        <v>1</v>
      </c>
      <c r="G3157" t="s">
        <v>583</v>
      </c>
      <c r="H3157">
        <v>616</v>
      </c>
      <c r="I3157" t="s">
        <v>601</v>
      </c>
      <c r="J3157" t="s">
        <v>441</v>
      </c>
      <c r="K3157" t="s">
        <v>603</v>
      </c>
      <c r="L3157">
        <v>4512</v>
      </c>
      <c r="M3157" t="s">
        <v>604</v>
      </c>
      <c r="N3157">
        <v>45</v>
      </c>
      <c r="O3157">
        <v>5122.71</v>
      </c>
      <c r="P3157">
        <v>21756</v>
      </c>
      <c r="Q3157" t="str">
        <f t="shared" si="53"/>
        <v>E6 - OTHER</v>
      </c>
      <c r="S3157" t="str">
        <f t="shared" si="54"/>
        <v>S10</v>
      </c>
    </row>
    <row r="3158" spans="1:19" x14ac:dyDescent="0.35">
      <c r="A3158">
        <v>49</v>
      </c>
      <c r="B3158" t="s">
        <v>420</v>
      </c>
      <c r="C3158">
        <v>2021</v>
      </c>
      <c r="D3158">
        <v>1</v>
      </c>
      <c r="E3158" t="s">
        <v>582</v>
      </c>
      <c r="F3158">
        <v>1</v>
      </c>
      <c r="G3158" t="s">
        <v>583</v>
      </c>
      <c r="H3158">
        <v>628</v>
      </c>
      <c r="I3158" t="s">
        <v>440</v>
      </c>
      <c r="J3158" t="s">
        <v>441</v>
      </c>
      <c r="K3158" t="s">
        <v>603</v>
      </c>
      <c r="L3158">
        <v>200</v>
      </c>
      <c r="M3158" t="s">
        <v>587</v>
      </c>
      <c r="N3158">
        <v>236</v>
      </c>
      <c r="O3158">
        <v>19183.740000000002</v>
      </c>
      <c r="P3158">
        <v>46439</v>
      </c>
      <c r="Q3158" t="str">
        <f t="shared" si="53"/>
        <v>E6 - OTHER</v>
      </c>
      <c r="S3158" t="str">
        <f t="shared" si="54"/>
        <v>S10</v>
      </c>
    </row>
    <row r="3159" spans="1:19" x14ac:dyDescent="0.35">
      <c r="A3159">
        <v>49</v>
      </c>
      <c r="B3159" t="s">
        <v>420</v>
      </c>
      <c r="C3159">
        <v>2021</v>
      </c>
      <c r="D3159">
        <v>1</v>
      </c>
      <c r="E3159" t="s">
        <v>582</v>
      </c>
      <c r="F3159">
        <v>1</v>
      </c>
      <c r="G3159" t="s">
        <v>583</v>
      </c>
      <c r="H3159">
        <v>903</v>
      </c>
      <c r="I3159" t="s">
        <v>605</v>
      </c>
      <c r="J3159" t="s">
        <v>450</v>
      </c>
      <c r="K3159" t="s">
        <v>586</v>
      </c>
      <c r="L3159">
        <v>4512</v>
      </c>
      <c r="M3159" t="s">
        <v>604</v>
      </c>
      <c r="N3159">
        <v>36769</v>
      </c>
      <c r="O3159">
        <v>2821355.85</v>
      </c>
      <c r="P3159">
        <v>21967092</v>
      </c>
      <c r="Q3159" t="str">
        <f t="shared" si="53"/>
        <v>E1 - Residential</v>
      </c>
      <c r="S3159" t="str">
        <f t="shared" si="54"/>
        <v>A16</v>
      </c>
    </row>
    <row r="3160" spans="1:19" x14ac:dyDescent="0.35">
      <c r="A3160">
        <v>49</v>
      </c>
      <c r="B3160" t="s">
        <v>420</v>
      </c>
      <c r="C3160">
        <v>2021</v>
      </c>
      <c r="D3160">
        <v>1</v>
      </c>
      <c r="E3160" t="s">
        <v>582</v>
      </c>
      <c r="F3160">
        <v>1</v>
      </c>
      <c r="G3160" t="s">
        <v>583</v>
      </c>
      <c r="H3160">
        <v>905</v>
      </c>
      <c r="I3160" t="s">
        <v>606</v>
      </c>
      <c r="J3160" t="s">
        <v>422</v>
      </c>
      <c r="K3160" t="s">
        <v>593</v>
      </c>
      <c r="L3160">
        <v>4512</v>
      </c>
      <c r="M3160" t="s">
        <v>604</v>
      </c>
      <c r="N3160">
        <v>4567</v>
      </c>
      <c r="O3160">
        <v>144252.60999999999</v>
      </c>
      <c r="P3160">
        <v>2325420</v>
      </c>
      <c r="Q3160" t="str">
        <f t="shared" si="53"/>
        <v>E2 - Low Income Residential</v>
      </c>
      <c r="S3160" t="str">
        <f t="shared" si="54"/>
        <v>A60</v>
      </c>
    </row>
    <row r="3161" spans="1:19" x14ac:dyDescent="0.35">
      <c r="A3161">
        <v>49</v>
      </c>
      <c r="B3161" t="s">
        <v>420</v>
      </c>
      <c r="C3161">
        <v>2021</v>
      </c>
      <c r="D3161">
        <v>1</v>
      </c>
      <c r="E3161" t="s">
        <v>582</v>
      </c>
      <c r="F3161">
        <v>1</v>
      </c>
      <c r="G3161" t="s">
        <v>583</v>
      </c>
      <c r="H3161">
        <v>950</v>
      </c>
      <c r="I3161" t="s">
        <v>607</v>
      </c>
      <c r="J3161" t="s">
        <v>425</v>
      </c>
      <c r="K3161" t="s">
        <v>590</v>
      </c>
      <c r="L3161">
        <v>4512</v>
      </c>
      <c r="M3161" t="s">
        <v>604</v>
      </c>
      <c r="N3161">
        <v>78</v>
      </c>
      <c r="O3161">
        <v>10004.25</v>
      </c>
      <c r="P3161">
        <v>80792</v>
      </c>
      <c r="Q3161" t="str">
        <f t="shared" si="53"/>
        <v>E3 - Small C&amp;I</v>
      </c>
      <c r="S3161" t="str">
        <f t="shared" si="54"/>
        <v>C06</v>
      </c>
    </row>
    <row r="3162" spans="1:19" x14ac:dyDescent="0.35">
      <c r="A3162">
        <v>49</v>
      </c>
      <c r="B3162" t="s">
        <v>420</v>
      </c>
      <c r="C3162">
        <v>2021</v>
      </c>
      <c r="D3162">
        <v>1</v>
      </c>
      <c r="E3162" t="s">
        <v>582</v>
      </c>
      <c r="F3162">
        <v>1</v>
      </c>
      <c r="G3162" t="s">
        <v>583</v>
      </c>
      <c r="H3162">
        <v>954</v>
      </c>
      <c r="I3162" t="s">
        <v>608</v>
      </c>
      <c r="J3162" t="s">
        <v>433</v>
      </c>
      <c r="K3162" t="s">
        <v>596</v>
      </c>
      <c r="L3162">
        <v>4512</v>
      </c>
      <c r="M3162" t="s">
        <v>604</v>
      </c>
      <c r="N3162">
        <v>1</v>
      </c>
      <c r="O3162">
        <v>997.69</v>
      </c>
      <c r="P3162">
        <v>8958</v>
      </c>
      <c r="Q3162" t="str">
        <f t="shared" si="53"/>
        <v>E4 - Medium C&amp;I</v>
      </c>
      <c r="S3162" t="str">
        <f t="shared" si="54"/>
        <v>G02</v>
      </c>
    </row>
    <row r="3163" spans="1:19" x14ac:dyDescent="0.35">
      <c r="A3163">
        <v>49</v>
      </c>
      <c r="B3163" t="s">
        <v>420</v>
      </c>
      <c r="C3163">
        <v>2021</v>
      </c>
      <c r="D3163">
        <v>1</v>
      </c>
      <c r="E3163" t="s">
        <v>582</v>
      </c>
      <c r="F3163">
        <v>3</v>
      </c>
      <c r="G3163" t="s">
        <v>609</v>
      </c>
      <c r="H3163">
        <v>1</v>
      </c>
      <c r="I3163" t="s">
        <v>584</v>
      </c>
      <c r="J3163" t="s">
        <v>450</v>
      </c>
      <c r="K3163" t="s">
        <v>586</v>
      </c>
      <c r="L3163">
        <v>300</v>
      </c>
      <c r="M3163" t="s">
        <v>610</v>
      </c>
      <c r="N3163">
        <v>804</v>
      </c>
      <c r="O3163">
        <v>231318.89</v>
      </c>
      <c r="P3163">
        <v>1005854</v>
      </c>
      <c r="Q3163" t="str">
        <f t="shared" si="53"/>
        <v>E1 - Residential</v>
      </c>
      <c r="S3163" t="str">
        <f t="shared" si="54"/>
        <v>A16</v>
      </c>
    </row>
    <row r="3164" spans="1:19" x14ac:dyDescent="0.35">
      <c r="A3164">
        <v>49</v>
      </c>
      <c r="B3164" t="s">
        <v>420</v>
      </c>
      <c r="C3164">
        <v>2021</v>
      </c>
      <c r="D3164">
        <v>1</v>
      </c>
      <c r="E3164" t="s">
        <v>582</v>
      </c>
      <c r="F3164">
        <v>3</v>
      </c>
      <c r="G3164" t="s">
        <v>609</v>
      </c>
      <c r="H3164">
        <v>5</v>
      </c>
      <c r="I3164" t="s">
        <v>588</v>
      </c>
      <c r="J3164" t="s">
        <v>425</v>
      </c>
      <c r="K3164" t="s">
        <v>590</v>
      </c>
      <c r="L3164">
        <v>300</v>
      </c>
      <c r="M3164" t="s">
        <v>610</v>
      </c>
      <c r="N3164">
        <v>38961</v>
      </c>
      <c r="O3164">
        <v>5831480.5099999998</v>
      </c>
      <c r="P3164">
        <v>41807534</v>
      </c>
      <c r="Q3164" t="str">
        <f t="shared" si="53"/>
        <v>E3 - Small C&amp;I</v>
      </c>
      <c r="S3164" t="str">
        <f t="shared" si="54"/>
        <v>C06</v>
      </c>
    </row>
    <row r="3165" spans="1:19" x14ac:dyDescent="0.35">
      <c r="A3165">
        <v>49</v>
      </c>
      <c r="B3165" t="s">
        <v>420</v>
      </c>
      <c r="C3165">
        <v>2021</v>
      </c>
      <c r="D3165">
        <v>1</v>
      </c>
      <c r="E3165" t="s">
        <v>582</v>
      </c>
      <c r="F3165">
        <v>3</v>
      </c>
      <c r="G3165" t="s">
        <v>609</v>
      </c>
      <c r="H3165">
        <v>6</v>
      </c>
      <c r="I3165" t="s">
        <v>591</v>
      </c>
      <c r="J3165" t="s">
        <v>422</v>
      </c>
      <c r="K3165" t="s">
        <v>593</v>
      </c>
      <c r="L3165">
        <v>300</v>
      </c>
      <c r="M3165" t="s">
        <v>610</v>
      </c>
      <c r="N3165">
        <v>2</v>
      </c>
      <c r="O3165">
        <v>258.27999999999997</v>
      </c>
      <c r="P3165">
        <v>1478</v>
      </c>
      <c r="Q3165" t="str">
        <f t="shared" si="53"/>
        <v>E2 - Low Income Residential</v>
      </c>
      <c r="S3165" t="str">
        <f t="shared" si="54"/>
        <v>A60</v>
      </c>
    </row>
    <row r="3166" spans="1:19" x14ac:dyDescent="0.35">
      <c r="A3166">
        <v>49</v>
      </c>
      <c r="B3166" t="s">
        <v>420</v>
      </c>
      <c r="C3166">
        <v>2021</v>
      </c>
      <c r="D3166">
        <v>1</v>
      </c>
      <c r="E3166" t="s">
        <v>582</v>
      </c>
      <c r="F3166">
        <v>3</v>
      </c>
      <c r="G3166" t="s">
        <v>609</v>
      </c>
      <c r="H3166">
        <v>13</v>
      </c>
      <c r="I3166" t="s">
        <v>594</v>
      </c>
      <c r="J3166" t="s">
        <v>433</v>
      </c>
      <c r="K3166" t="s">
        <v>596</v>
      </c>
      <c r="L3166">
        <v>300</v>
      </c>
      <c r="M3166" t="s">
        <v>610</v>
      </c>
      <c r="N3166">
        <v>3397</v>
      </c>
      <c r="O3166">
        <v>6528392.5899999999</v>
      </c>
      <c r="P3166">
        <v>30841072</v>
      </c>
      <c r="Q3166" t="str">
        <f t="shared" si="53"/>
        <v>E4 - Medium C&amp;I</v>
      </c>
      <c r="S3166" t="str">
        <f t="shared" si="54"/>
        <v>G02</v>
      </c>
    </row>
    <row r="3167" spans="1:19" x14ac:dyDescent="0.35">
      <c r="A3167">
        <v>49</v>
      </c>
      <c r="B3167" t="s">
        <v>420</v>
      </c>
      <c r="C3167">
        <v>2021</v>
      </c>
      <c r="D3167">
        <v>1</v>
      </c>
      <c r="E3167" t="s">
        <v>582</v>
      </c>
      <c r="F3167">
        <v>3</v>
      </c>
      <c r="G3167" t="s">
        <v>609</v>
      </c>
      <c r="H3167">
        <v>34</v>
      </c>
      <c r="I3167" t="s">
        <v>597</v>
      </c>
      <c r="J3167" t="s">
        <v>458</v>
      </c>
      <c r="K3167" t="s">
        <v>599</v>
      </c>
      <c r="L3167">
        <v>300</v>
      </c>
      <c r="M3167" t="s">
        <v>610</v>
      </c>
      <c r="N3167">
        <v>109</v>
      </c>
      <c r="O3167">
        <v>8010.38</v>
      </c>
      <c r="P3167">
        <v>32125</v>
      </c>
      <c r="Q3167" t="str">
        <f t="shared" si="53"/>
        <v>E3 - Small C&amp;I</v>
      </c>
      <c r="S3167" t="str">
        <f t="shared" si="54"/>
        <v>C08</v>
      </c>
    </row>
    <row r="3168" spans="1:19" x14ac:dyDescent="0.35">
      <c r="A3168">
        <v>49</v>
      </c>
      <c r="B3168" t="s">
        <v>420</v>
      </c>
      <c r="C3168">
        <v>2021</v>
      </c>
      <c r="D3168">
        <v>1</v>
      </c>
      <c r="E3168" t="s">
        <v>582</v>
      </c>
      <c r="F3168">
        <v>3</v>
      </c>
      <c r="G3168" t="s">
        <v>609</v>
      </c>
      <c r="H3168">
        <v>53</v>
      </c>
      <c r="I3168" t="s">
        <v>611</v>
      </c>
      <c r="J3168" t="s">
        <v>433</v>
      </c>
      <c r="K3168" t="s">
        <v>596</v>
      </c>
      <c r="L3168">
        <v>300</v>
      </c>
      <c r="M3168" t="s">
        <v>610</v>
      </c>
      <c r="N3168">
        <v>154</v>
      </c>
      <c r="O3168">
        <v>404719.64</v>
      </c>
      <c r="P3168">
        <v>2058030</v>
      </c>
      <c r="Q3168" t="str">
        <f t="shared" si="53"/>
        <v>E4 - Medium C&amp;I</v>
      </c>
      <c r="S3168" t="str">
        <f t="shared" si="54"/>
        <v>G02</v>
      </c>
    </row>
    <row r="3169" spans="1:19" x14ac:dyDescent="0.35">
      <c r="A3169">
        <v>49</v>
      </c>
      <c r="B3169" t="s">
        <v>420</v>
      </c>
      <c r="C3169">
        <v>2021</v>
      </c>
      <c r="D3169">
        <v>1</v>
      </c>
      <c r="E3169" t="s">
        <v>582</v>
      </c>
      <c r="F3169">
        <v>3</v>
      </c>
      <c r="G3169" t="s">
        <v>609</v>
      </c>
      <c r="H3169">
        <v>54</v>
      </c>
      <c r="I3169" t="s">
        <v>612</v>
      </c>
      <c r="J3169" t="s">
        <v>458</v>
      </c>
      <c r="K3169" t="s">
        <v>599</v>
      </c>
      <c r="L3169">
        <v>300</v>
      </c>
      <c r="M3169" t="s">
        <v>610</v>
      </c>
      <c r="N3169">
        <v>3</v>
      </c>
      <c r="O3169">
        <v>865.09</v>
      </c>
      <c r="P3169">
        <v>3772</v>
      </c>
      <c r="Q3169" t="str">
        <f t="shared" si="53"/>
        <v>E3 - Small C&amp;I</v>
      </c>
      <c r="S3169" t="str">
        <f t="shared" si="54"/>
        <v>C08</v>
      </c>
    </row>
    <row r="3170" spans="1:19" x14ac:dyDescent="0.35">
      <c r="A3170">
        <v>49</v>
      </c>
      <c r="B3170" t="s">
        <v>420</v>
      </c>
      <c r="C3170">
        <v>2021</v>
      </c>
      <c r="D3170">
        <v>1</v>
      </c>
      <c r="E3170" t="s">
        <v>582</v>
      </c>
      <c r="F3170">
        <v>3</v>
      </c>
      <c r="G3170" t="s">
        <v>609</v>
      </c>
      <c r="H3170">
        <v>55</v>
      </c>
      <c r="I3170" t="s">
        <v>600</v>
      </c>
      <c r="J3170" t="s">
        <v>425</v>
      </c>
      <c r="K3170" t="s">
        <v>590</v>
      </c>
      <c r="L3170">
        <v>300</v>
      </c>
      <c r="M3170" t="s">
        <v>610</v>
      </c>
      <c r="N3170">
        <v>53</v>
      </c>
      <c r="O3170">
        <v>-49555.15</v>
      </c>
      <c r="P3170">
        <v>72088</v>
      </c>
      <c r="Q3170" t="str">
        <f t="shared" si="53"/>
        <v>E3 - Small C&amp;I</v>
      </c>
      <c r="S3170" t="str">
        <f t="shared" si="54"/>
        <v>C06</v>
      </c>
    </row>
    <row r="3171" spans="1:19" x14ac:dyDescent="0.35">
      <c r="A3171">
        <v>49</v>
      </c>
      <c r="B3171" t="s">
        <v>420</v>
      </c>
      <c r="C3171">
        <v>2021</v>
      </c>
      <c r="D3171">
        <v>1</v>
      </c>
      <c r="E3171" t="s">
        <v>582</v>
      </c>
      <c r="F3171">
        <v>3</v>
      </c>
      <c r="G3171" t="s">
        <v>609</v>
      </c>
      <c r="H3171">
        <v>117</v>
      </c>
      <c r="I3171" t="s">
        <v>613</v>
      </c>
      <c r="J3171" t="s">
        <v>461</v>
      </c>
      <c r="K3171" t="s">
        <v>615</v>
      </c>
      <c r="L3171">
        <v>300</v>
      </c>
      <c r="M3171" t="s">
        <v>610</v>
      </c>
      <c r="N3171">
        <v>2</v>
      </c>
      <c r="O3171">
        <v>7506.24</v>
      </c>
      <c r="P3171">
        <v>11028</v>
      </c>
      <c r="Q3171" t="str">
        <f t="shared" si="53"/>
        <v>E5 - Large C&amp;I</v>
      </c>
      <c r="S3171" t="str">
        <f t="shared" si="54"/>
        <v>B32</v>
      </c>
    </row>
    <row r="3172" spans="1:19" x14ac:dyDescent="0.35">
      <c r="A3172">
        <v>49</v>
      </c>
      <c r="B3172" t="s">
        <v>420</v>
      </c>
      <c r="C3172">
        <v>2021</v>
      </c>
      <c r="D3172">
        <v>1</v>
      </c>
      <c r="E3172" t="s">
        <v>582</v>
      </c>
      <c r="F3172">
        <v>3</v>
      </c>
      <c r="G3172" t="s">
        <v>609</v>
      </c>
      <c r="H3172">
        <v>122</v>
      </c>
      <c r="I3172" t="s">
        <v>616</v>
      </c>
      <c r="J3172" t="s">
        <v>461</v>
      </c>
      <c r="K3172" t="s">
        <v>615</v>
      </c>
      <c r="L3172">
        <v>300</v>
      </c>
      <c r="M3172" t="s">
        <v>610</v>
      </c>
      <c r="N3172">
        <v>2</v>
      </c>
      <c r="O3172">
        <v>68169.87</v>
      </c>
      <c r="P3172">
        <v>599720</v>
      </c>
      <c r="Q3172" t="str">
        <f t="shared" si="53"/>
        <v>E5 - Large C&amp;I</v>
      </c>
      <c r="S3172" t="str">
        <f t="shared" si="54"/>
        <v>B32</v>
      </c>
    </row>
    <row r="3173" spans="1:19" x14ac:dyDescent="0.35">
      <c r="A3173">
        <v>49</v>
      </c>
      <c r="B3173" t="s">
        <v>420</v>
      </c>
      <c r="C3173">
        <v>2021</v>
      </c>
      <c r="D3173">
        <v>1</v>
      </c>
      <c r="E3173" t="s">
        <v>582</v>
      </c>
      <c r="F3173">
        <v>3</v>
      </c>
      <c r="G3173" t="s">
        <v>609</v>
      </c>
      <c r="H3173">
        <v>605</v>
      </c>
      <c r="I3173" t="s">
        <v>617</v>
      </c>
      <c r="J3173" t="s">
        <v>441</v>
      </c>
      <c r="K3173" t="s">
        <v>603</v>
      </c>
      <c r="L3173">
        <v>300</v>
      </c>
      <c r="M3173" t="s">
        <v>610</v>
      </c>
      <c r="N3173">
        <v>15</v>
      </c>
      <c r="O3173">
        <v>1050.28</v>
      </c>
      <c r="P3173">
        <v>4111</v>
      </c>
      <c r="Q3173" t="str">
        <f t="shared" si="53"/>
        <v>E6 - OTHER</v>
      </c>
      <c r="S3173" t="str">
        <f t="shared" si="54"/>
        <v>S10</v>
      </c>
    </row>
    <row r="3174" spans="1:19" x14ac:dyDescent="0.35">
      <c r="A3174">
        <v>49</v>
      </c>
      <c r="B3174" t="s">
        <v>420</v>
      </c>
      <c r="C3174">
        <v>2021</v>
      </c>
      <c r="D3174">
        <v>1</v>
      </c>
      <c r="E3174" t="s">
        <v>582</v>
      </c>
      <c r="F3174">
        <v>3</v>
      </c>
      <c r="G3174" t="s">
        <v>609</v>
      </c>
      <c r="H3174">
        <v>616</v>
      </c>
      <c r="I3174" t="s">
        <v>601</v>
      </c>
      <c r="J3174" t="s">
        <v>441</v>
      </c>
      <c r="K3174" t="s">
        <v>603</v>
      </c>
      <c r="L3174">
        <v>4532</v>
      </c>
      <c r="M3174" t="s">
        <v>618</v>
      </c>
      <c r="N3174">
        <v>324</v>
      </c>
      <c r="O3174">
        <v>23343.34</v>
      </c>
      <c r="P3174">
        <v>150506</v>
      </c>
      <c r="Q3174" t="str">
        <f t="shared" si="53"/>
        <v>E6 - OTHER</v>
      </c>
      <c r="S3174" t="str">
        <f t="shared" si="54"/>
        <v>S10</v>
      </c>
    </row>
    <row r="3175" spans="1:19" x14ac:dyDescent="0.35">
      <c r="A3175">
        <v>49</v>
      </c>
      <c r="B3175" t="s">
        <v>420</v>
      </c>
      <c r="C3175">
        <v>2021</v>
      </c>
      <c r="D3175">
        <v>1</v>
      </c>
      <c r="E3175" t="s">
        <v>582</v>
      </c>
      <c r="F3175">
        <v>3</v>
      </c>
      <c r="G3175" t="s">
        <v>609</v>
      </c>
      <c r="H3175">
        <v>617</v>
      </c>
      <c r="I3175" t="s">
        <v>619</v>
      </c>
      <c r="J3175" t="s">
        <v>430</v>
      </c>
      <c r="K3175" t="s">
        <v>621</v>
      </c>
      <c r="L3175">
        <v>4532</v>
      </c>
      <c r="M3175" t="s">
        <v>618</v>
      </c>
      <c r="N3175">
        <v>1</v>
      </c>
      <c r="O3175">
        <v>1065.25</v>
      </c>
      <c r="P3175">
        <v>6447</v>
      </c>
      <c r="Q3175" t="str">
        <f t="shared" si="53"/>
        <v>E6 - OTHER</v>
      </c>
      <c r="S3175" t="str">
        <f t="shared" si="54"/>
        <v>S14</v>
      </c>
    </row>
    <row r="3176" spans="1:19" x14ac:dyDescent="0.35">
      <c r="A3176">
        <v>49</v>
      </c>
      <c r="B3176" t="s">
        <v>420</v>
      </c>
      <c r="C3176">
        <v>2021</v>
      </c>
      <c r="D3176">
        <v>1</v>
      </c>
      <c r="E3176" t="s">
        <v>582</v>
      </c>
      <c r="F3176">
        <v>3</v>
      </c>
      <c r="G3176" t="s">
        <v>609</v>
      </c>
      <c r="H3176">
        <v>628</v>
      </c>
      <c r="I3176" t="s">
        <v>440</v>
      </c>
      <c r="J3176" t="s">
        <v>441</v>
      </c>
      <c r="K3176" t="s">
        <v>603</v>
      </c>
      <c r="L3176">
        <v>300</v>
      </c>
      <c r="M3176" t="s">
        <v>610</v>
      </c>
      <c r="N3176">
        <v>1079</v>
      </c>
      <c r="O3176">
        <v>110251.69</v>
      </c>
      <c r="P3176">
        <v>397201</v>
      </c>
      <c r="Q3176" t="str">
        <f t="shared" si="53"/>
        <v>E6 - OTHER</v>
      </c>
      <c r="S3176" t="str">
        <f t="shared" si="54"/>
        <v>S10</v>
      </c>
    </row>
    <row r="3177" spans="1:19" x14ac:dyDescent="0.35">
      <c r="A3177">
        <v>49</v>
      </c>
      <c r="B3177" t="s">
        <v>420</v>
      </c>
      <c r="C3177">
        <v>2021</v>
      </c>
      <c r="D3177">
        <v>1</v>
      </c>
      <c r="E3177" t="s">
        <v>582</v>
      </c>
      <c r="F3177">
        <v>3</v>
      </c>
      <c r="G3177" t="s">
        <v>609</v>
      </c>
      <c r="H3177">
        <v>629</v>
      </c>
      <c r="I3177" t="s">
        <v>622</v>
      </c>
      <c r="J3177" t="s">
        <v>430</v>
      </c>
      <c r="K3177" t="s">
        <v>621</v>
      </c>
      <c r="L3177">
        <v>300</v>
      </c>
      <c r="M3177" t="s">
        <v>610</v>
      </c>
      <c r="N3177">
        <v>8</v>
      </c>
      <c r="O3177">
        <v>403.12</v>
      </c>
      <c r="P3177">
        <v>1470</v>
      </c>
      <c r="Q3177" t="str">
        <f t="shared" si="53"/>
        <v>E6 - OTHER</v>
      </c>
      <c r="S3177" t="str">
        <f t="shared" si="54"/>
        <v>S14</v>
      </c>
    </row>
    <row r="3178" spans="1:19" x14ac:dyDescent="0.35">
      <c r="A3178">
        <v>49</v>
      </c>
      <c r="B3178" t="s">
        <v>420</v>
      </c>
      <c r="C3178">
        <v>2021</v>
      </c>
      <c r="D3178">
        <v>1</v>
      </c>
      <c r="E3178" t="s">
        <v>582</v>
      </c>
      <c r="F3178">
        <v>3</v>
      </c>
      <c r="G3178" t="s">
        <v>609</v>
      </c>
      <c r="H3178">
        <v>631</v>
      </c>
      <c r="I3178" t="s">
        <v>623</v>
      </c>
      <c r="J3178" t="s">
        <v>157</v>
      </c>
      <c r="K3178" t="s">
        <v>625</v>
      </c>
      <c r="L3178">
        <v>300</v>
      </c>
      <c r="M3178" t="s">
        <v>610</v>
      </c>
      <c r="N3178">
        <v>1</v>
      </c>
      <c r="O3178">
        <v>61.81</v>
      </c>
      <c r="P3178">
        <v>292</v>
      </c>
      <c r="Q3178" t="str">
        <f t="shared" si="53"/>
        <v>E6 - OTHER</v>
      </c>
      <c r="S3178" t="str">
        <f t="shared" si="54"/>
        <v>S5A</v>
      </c>
    </row>
    <row r="3179" spans="1:19" x14ac:dyDescent="0.35">
      <c r="A3179">
        <v>49</v>
      </c>
      <c r="B3179" t="s">
        <v>420</v>
      </c>
      <c r="C3179">
        <v>2021</v>
      </c>
      <c r="D3179">
        <v>1</v>
      </c>
      <c r="E3179" t="s">
        <v>582</v>
      </c>
      <c r="F3179">
        <v>3</v>
      </c>
      <c r="G3179" t="s">
        <v>609</v>
      </c>
      <c r="H3179">
        <v>700</v>
      </c>
      <c r="I3179" t="s">
        <v>626</v>
      </c>
      <c r="J3179" t="s">
        <v>438</v>
      </c>
      <c r="K3179" t="s">
        <v>628</v>
      </c>
      <c r="L3179">
        <v>300</v>
      </c>
      <c r="M3179" t="s">
        <v>610</v>
      </c>
      <c r="N3179">
        <v>45</v>
      </c>
      <c r="O3179">
        <v>841204.25</v>
      </c>
      <c r="P3179">
        <v>4661336</v>
      </c>
      <c r="Q3179" t="str">
        <f t="shared" si="53"/>
        <v>E5 - Large C&amp;I</v>
      </c>
      <c r="S3179" t="str">
        <f t="shared" si="54"/>
        <v>G32</v>
      </c>
    </row>
    <row r="3180" spans="1:19" x14ac:dyDescent="0.35">
      <c r="A3180">
        <v>49</v>
      </c>
      <c r="B3180" t="s">
        <v>420</v>
      </c>
      <c r="C3180">
        <v>2021</v>
      </c>
      <c r="D3180">
        <v>1</v>
      </c>
      <c r="E3180" t="s">
        <v>582</v>
      </c>
      <c r="F3180">
        <v>3</v>
      </c>
      <c r="G3180" t="s">
        <v>609</v>
      </c>
      <c r="H3180">
        <v>705</v>
      </c>
      <c r="I3180" t="s">
        <v>629</v>
      </c>
      <c r="J3180" t="s">
        <v>438</v>
      </c>
      <c r="K3180" t="s">
        <v>628</v>
      </c>
      <c r="L3180">
        <v>300</v>
      </c>
      <c r="M3180" t="s">
        <v>610</v>
      </c>
      <c r="N3180">
        <v>68</v>
      </c>
      <c r="O3180">
        <v>1635234.32</v>
      </c>
      <c r="P3180">
        <v>8569705</v>
      </c>
      <c r="Q3180" t="str">
        <f t="shared" si="53"/>
        <v>E5 - Large C&amp;I</v>
      </c>
      <c r="S3180" t="str">
        <f t="shared" si="54"/>
        <v>G32</v>
      </c>
    </row>
    <row r="3181" spans="1:19" x14ac:dyDescent="0.35">
      <c r="A3181">
        <v>49</v>
      </c>
      <c r="B3181" t="s">
        <v>420</v>
      </c>
      <c r="C3181">
        <v>2021</v>
      </c>
      <c r="D3181">
        <v>1</v>
      </c>
      <c r="E3181" t="s">
        <v>582</v>
      </c>
      <c r="F3181">
        <v>3</v>
      </c>
      <c r="G3181" t="s">
        <v>609</v>
      </c>
      <c r="H3181">
        <v>710</v>
      </c>
      <c r="I3181" t="s">
        <v>630</v>
      </c>
      <c r="J3181" t="s">
        <v>438</v>
      </c>
      <c r="K3181" t="s">
        <v>628</v>
      </c>
      <c r="L3181">
        <v>4532</v>
      </c>
      <c r="M3181" t="s">
        <v>618</v>
      </c>
      <c r="N3181">
        <v>295</v>
      </c>
      <c r="O3181">
        <v>4823265.76</v>
      </c>
      <c r="P3181">
        <v>62248696</v>
      </c>
      <c r="Q3181" t="str">
        <f t="shared" si="53"/>
        <v>E5 - Large C&amp;I</v>
      </c>
      <c r="S3181" t="str">
        <f t="shared" si="54"/>
        <v>G32</v>
      </c>
    </row>
    <row r="3182" spans="1:19" x14ac:dyDescent="0.35">
      <c r="A3182">
        <v>49</v>
      </c>
      <c r="B3182" t="s">
        <v>420</v>
      </c>
      <c r="C3182">
        <v>2021</v>
      </c>
      <c r="D3182">
        <v>1</v>
      </c>
      <c r="E3182" t="s">
        <v>582</v>
      </c>
      <c r="F3182">
        <v>3</v>
      </c>
      <c r="G3182" t="s">
        <v>609</v>
      </c>
      <c r="H3182">
        <v>711</v>
      </c>
      <c r="I3182" t="s">
        <v>631</v>
      </c>
      <c r="J3182" t="s">
        <v>438</v>
      </c>
      <c r="K3182" t="s">
        <v>628</v>
      </c>
      <c r="L3182">
        <v>4532</v>
      </c>
      <c r="M3182" t="s">
        <v>618</v>
      </c>
      <c r="N3182">
        <v>314</v>
      </c>
      <c r="O3182">
        <v>4855022.88</v>
      </c>
      <c r="P3182">
        <v>65090848</v>
      </c>
      <c r="Q3182" t="str">
        <f t="shared" si="53"/>
        <v>E5 - Large C&amp;I</v>
      </c>
      <c r="S3182" t="str">
        <f t="shared" si="54"/>
        <v>G32</v>
      </c>
    </row>
    <row r="3183" spans="1:19" x14ac:dyDescent="0.35">
      <c r="A3183">
        <v>49</v>
      </c>
      <c r="B3183" t="s">
        <v>420</v>
      </c>
      <c r="C3183">
        <v>2021</v>
      </c>
      <c r="D3183">
        <v>1</v>
      </c>
      <c r="E3183" t="s">
        <v>582</v>
      </c>
      <c r="F3183">
        <v>3</v>
      </c>
      <c r="G3183" t="s">
        <v>609</v>
      </c>
      <c r="H3183">
        <v>903</v>
      </c>
      <c r="I3183" t="s">
        <v>605</v>
      </c>
      <c r="J3183" t="s">
        <v>450</v>
      </c>
      <c r="K3183" t="s">
        <v>586</v>
      </c>
      <c r="L3183">
        <v>4532</v>
      </c>
      <c r="M3183" t="s">
        <v>618</v>
      </c>
      <c r="N3183">
        <v>105</v>
      </c>
      <c r="O3183">
        <v>27116.69</v>
      </c>
      <c r="P3183">
        <v>228007</v>
      </c>
      <c r="Q3183" t="str">
        <f t="shared" ref="Q3183:Q3214" si="55">VLOOKUP(J3183,S:T,2,FALSE)</f>
        <v>E1 - Residential</v>
      </c>
      <c r="S3183" t="str">
        <f t="shared" si="54"/>
        <v>A16</v>
      </c>
    </row>
    <row r="3184" spans="1:19" x14ac:dyDescent="0.35">
      <c r="A3184">
        <v>49</v>
      </c>
      <c r="B3184" t="s">
        <v>420</v>
      </c>
      <c r="C3184">
        <v>2021</v>
      </c>
      <c r="D3184">
        <v>1</v>
      </c>
      <c r="E3184" t="s">
        <v>582</v>
      </c>
      <c r="F3184">
        <v>3</v>
      </c>
      <c r="G3184" t="s">
        <v>609</v>
      </c>
      <c r="H3184">
        <v>924</v>
      </c>
      <c r="I3184" t="s">
        <v>632</v>
      </c>
      <c r="J3184" t="s">
        <v>444</v>
      </c>
      <c r="K3184" t="s">
        <v>634</v>
      </c>
      <c r="L3184">
        <v>4532</v>
      </c>
      <c r="M3184" t="s">
        <v>618</v>
      </c>
      <c r="N3184">
        <v>1</v>
      </c>
      <c r="O3184">
        <v>130805.93</v>
      </c>
      <c r="P3184">
        <v>1111449</v>
      </c>
      <c r="Q3184" t="str">
        <f t="shared" si="55"/>
        <v>E5 - Large C&amp;I</v>
      </c>
      <c r="S3184" t="str">
        <f t="shared" si="54"/>
        <v>X01</v>
      </c>
    </row>
    <row r="3185" spans="1:19" x14ac:dyDescent="0.35">
      <c r="A3185">
        <v>49</v>
      </c>
      <c r="B3185" t="s">
        <v>420</v>
      </c>
      <c r="C3185">
        <v>2021</v>
      </c>
      <c r="D3185">
        <v>1</v>
      </c>
      <c r="E3185" t="s">
        <v>582</v>
      </c>
      <c r="F3185">
        <v>3</v>
      </c>
      <c r="G3185" t="s">
        <v>609</v>
      </c>
      <c r="H3185">
        <v>950</v>
      </c>
      <c r="I3185" t="s">
        <v>607</v>
      </c>
      <c r="J3185" t="s">
        <v>425</v>
      </c>
      <c r="K3185" t="s">
        <v>590</v>
      </c>
      <c r="L3185">
        <v>4532</v>
      </c>
      <c r="M3185" t="s">
        <v>618</v>
      </c>
      <c r="N3185">
        <v>10434</v>
      </c>
      <c r="O3185">
        <v>1731253.44</v>
      </c>
      <c r="P3185">
        <v>14275060</v>
      </c>
      <c r="Q3185" t="str">
        <f t="shared" si="55"/>
        <v>E3 - Small C&amp;I</v>
      </c>
      <c r="S3185" t="str">
        <f t="shared" si="54"/>
        <v>C06</v>
      </c>
    </row>
    <row r="3186" spans="1:19" x14ac:dyDescent="0.35">
      <c r="A3186">
        <v>49</v>
      </c>
      <c r="B3186" t="s">
        <v>420</v>
      </c>
      <c r="C3186">
        <v>2021</v>
      </c>
      <c r="D3186">
        <v>1</v>
      </c>
      <c r="E3186" t="s">
        <v>582</v>
      </c>
      <c r="F3186">
        <v>3</v>
      </c>
      <c r="G3186" t="s">
        <v>609</v>
      </c>
      <c r="H3186">
        <v>951</v>
      </c>
      <c r="I3186" t="s">
        <v>635</v>
      </c>
      <c r="J3186" t="s">
        <v>458</v>
      </c>
      <c r="K3186" t="s">
        <v>599</v>
      </c>
      <c r="L3186">
        <v>4532</v>
      </c>
      <c r="M3186" t="s">
        <v>618</v>
      </c>
      <c r="N3186">
        <v>132</v>
      </c>
      <c r="O3186">
        <v>12166.39</v>
      </c>
      <c r="P3186">
        <v>90689</v>
      </c>
      <c r="Q3186" t="str">
        <f t="shared" si="55"/>
        <v>E3 - Small C&amp;I</v>
      </c>
      <c r="S3186" t="str">
        <f t="shared" si="54"/>
        <v>C08</v>
      </c>
    </row>
    <row r="3187" spans="1:19" x14ac:dyDescent="0.35">
      <c r="A3187">
        <v>49</v>
      </c>
      <c r="B3187" t="s">
        <v>420</v>
      </c>
      <c r="C3187">
        <v>2021</v>
      </c>
      <c r="D3187">
        <v>1</v>
      </c>
      <c r="E3187" t="s">
        <v>582</v>
      </c>
      <c r="F3187">
        <v>3</v>
      </c>
      <c r="G3187" t="s">
        <v>609</v>
      </c>
      <c r="H3187">
        <v>954</v>
      </c>
      <c r="I3187" t="s">
        <v>608</v>
      </c>
      <c r="J3187" t="s">
        <v>433</v>
      </c>
      <c r="K3187" t="s">
        <v>596</v>
      </c>
      <c r="L3187">
        <v>4532</v>
      </c>
      <c r="M3187" t="s">
        <v>618</v>
      </c>
      <c r="N3187">
        <v>3466</v>
      </c>
      <c r="O3187">
        <v>5430737.9100000001</v>
      </c>
      <c r="P3187">
        <v>57739487</v>
      </c>
      <c r="Q3187" t="str">
        <f t="shared" si="55"/>
        <v>E4 - Medium C&amp;I</v>
      </c>
      <c r="S3187" t="str">
        <f t="shared" si="54"/>
        <v>G02</v>
      </c>
    </row>
    <row r="3188" spans="1:19" x14ac:dyDescent="0.35">
      <c r="A3188">
        <v>49</v>
      </c>
      <c r="B3188" t="s">
        <v>420</v>
      </c>
      <c r="C3188">
        <v>2021</v>
      </c>
      <c r="D3188">
        <v>1</v>
      </c>
      <c r="E3188" t="s">
        <v>582</v>
      </c>
      <c r="F3188">
        <v>5</v>
      </c>
      <c r="G3188" t="s">
        <v>636</v>
      </c>
      <c r="H3188">
        <v>1</v>
      </c>
      <c r="I3188" t="s">
        <v>584</v>
      </c>
      <c r="J3188" t="s">
        <v>450</v>
      </c>
      <c r="K3188" t="s">
        <v>586</v>
      </c>
      <c r="L3188">
        <v>460</v>
      </c>
      <c r="M3188" t="s">
        <v>637</v>
      </c>
      <c r="N3188">
        <v>9</v>
      </c>
      <c r="O3188">
        <v>699.08</v>
      </c>
      <c r="P3188">
        <v>2838</v>
      </c>
      <c r="Q3188" t="str">
        <f t="shared" si="55"/>
        <v>E1 - Residential</v>
      </c>
      <c r="S3188" t="str">
        <f t="shared" si="54"/>
        <v>A16</v>
      </c>
    </row>
    <row r="3189" spans="1:19" x14ac:dyDescent="0.35">
      <c r="A3189">
        <v>49</v>
      </c>
      <c r="B3189" t="s">
        <v>420</v>
      </c>
      <c r="C3189">
        <v>2021</v>
      </c>
      <c r="D3189">
        <v>1</v>
      </c>
      <c r="E3189" t="s">
        <v>582</v>
      </c>
      <c r="F3189">
        <v>5</v>
      </c>
      <c r="G3189" t="s">
        <v>636</v>
      </c>
      <c r="H3189">
        <v>5</v>
      </c>
      <c r="I3189" t="s">
        <v>588</v>
      </c>
      <c r="J3189" t="s">
        <v>425</v>
      </c>
      <c r="K3189" t="s">
        <v>590</v>
      </c>
      <c r="L3189">
        <v>460</v>
      </c>
      <c r="M3189" t="s">
        <v>637</v>
      </c>
      <c r="N3189">
        <v>769</v>
      </c>
      <c r="O3189">
        <v>309199.28000000003</v>
      </c>
      <c r="P3189">
        <v>1436742</v>
      </c>
      <c r="Q3189" t="str">
        <f t="shared" si="55"/>
        <v>E3 - Small C&amp;I</v>
      </c>
      <c r="S3189" t="str">
        <f t="shared" si="54"/>
        <v>C06</v>
      </c>
    </row>
    <row r="3190" spans="1:19" x14ac:dyDescent="0.35">
      <c r="A3190">
        <v>49</v>
      </c>
      <c r="B3190" t="s">
        <v>420</v>
      </c>
      <c r="C3190">
        <v>2021</v>
      </c>
      <c r="D3190">
        <v>1</v>
      </c>
      <c r="E3190" t="s">
        <v>582</v>
      </c>
      <c r="F3190">
        <v>5</v>
      </c>
      <c r="G3190" t="s">
        <v>636</v>
      </c>
      <c r="H3190">
        <v>6</v>
      </c>
      <c r="I3190" t="s">
        <v>591</v>
      </c>
      <c r="J3190" t="s">
        <v>422</v>
      </c>
      <c r="K3190" t="s">
        <v>593</v>
      </c>
      <c r="L3190">
        <v>460</v>
      </c>
      <c r="M3190" t="s">
        <v>637</v>
      </c>
      <c r="N3190">
        <v>1</v>
      </c>
      <c r="O3190">
        <v>43.05</v>
      </c>
      <c r="P3190">
        <v>222</v>
      </c>
      <c r="Q3190" t="str">
        <f t="shared" si="55"/>
        <v>E2 - Low Income Residential</v>
      </c>
      <c r="S3190" t="str">
        <f t="shared" si="54"/>
        <v>A60</v>
      </c>
    </row>
    <row r="3191" spans="1:19" x14ac:dyDescent="0.35">
      <c r="A3191">
        <v>49</v>
      </c>
      <c r="B3191" t="s">
        <v>420</v>
      </c>
      <c r="C3191">
        <v>2021</v>
      </c>
      <c r="D3191">
        <v>1</v>
      </c>
      <c r="E3191" t="s">
        <v>582</v>
      </c>
      <c r="F3191">
        <v>5</v>
      </c>
      <c r="G3191" t="s">
        <v>636</v>
      </c>
      <c r="H3191">
        <v>13</v>
      </c>
      <c r="I3191" t="s">
        <v>594</v>
      </c>
      <c r="J3191" t="s">
        <v>433</v>
      </c>
      <c r="K3191" t="s">
        <v>596</v>
      </c>
      <c r="L3191">
        <v>460</v>
      </c>
      <c r="M3191" t="s">
        <v>637</v>
      </c>
      <c r="N3191">
        <v>255</v>
      </c>
      <c r="O3191">
        <v>675494.81</v>
      </c>
      <c r="P3191">
        <v>3129345</v>
      </c>
      <c r="Q3191" t="str">
        <f t="shared" si="55"/>
        <v>E4 - Medium C&amp;I</v>
      </c>
      <c r="S3191" t="str">
        <f t="shared" si="54"/>
        <v>G02</v>
      </c>
    </row>
    <row r="3192" spans="1:19" x14ac:dyDescent="0.35">
      <c r="A3192">
        <v>49</v>
      </c>
      <c r="B3192" t="s">
        <v>420</v>
      </c>
      <c r="C3192">
        <v>2021</v>
      </c>
      <c r="D3192">
        <v>1</v>
      </c>
      <c r="E3192" t="s">
        <v>582</v>
      </c>
      <c r="F3192">
        <v>5</v>
      </c>
      <c r="G3192" t="s">
        <v>636</v>
      </c>
      <c r="H3192">
        <v>53</v>
      </c>
      <c r="I3192" t="s">
        <v>611</v>
      </c>
      <c r="J3192" t="s">
        <v>433</v>
      </c>
      <c r="K3192" t="s">
        <v>596</v>
      </c>
      <c r="L3192">
        <v>460</v>
      </c>
      <c r="M3192" t="s">
        <v>637</v>
      </c>
      <c r="N3192">
        <v>9</v>
      </c>
      <c r="O3192">
        <v>21407.01</v>
      </c>
      <c r="P3192">
        <v>100357</v>
      </c>
      <c r="Q3192" t="str">
        <f t="shared" si="55"/>
        <v>E4 - Medium C&amp;I</v>
      </c>
      <c r="S3192" t="str">
        <f t="shared" si="54"/>
        <v>G02</v>
      </c>
    </row>
    <row r="3193" spans="1:19" x14ac:dyDescent="0.35">
      <c r="A3193">
        <v>49</v>
      </c>
      <c r="B3193" t="s">
        <v>420</v>
      </c>
      <c r="C3193">
        <v>2021</v>
      </c>
      <c r="D3193">
        <v>1</v>
      </c>
      <c r="E3193" t="s">
        <v>582</v>
      </c>
      <c r="F3193">
        <v>5</v>
      </c>
      <c r="G3193" t="s">
        <v>636</v>
      </c>
      <c r="H3193">
        <v>122</v>
      </c>
      <c r="I3193" t="s">
        <v>616</v>
      </c>
      <c r="J3193" t="s">
        <v>461</v>
      </c>
      <c r="K3193" t="s">
        <v>615</v>
      </c>
      <c r="L3193">
        <v>460</v>
      </c>
      <c r="M3193" t="s">
        <v>637</v>
      </c>
      <c r="N3193">
        <v>1</v>
      </c>
      <c r="O3193">
        <v>27951.09</v>
      </c>
      <c r="P3193">
        <v>379652</v>
      </c>
      <c r="Q3193" t="str">
        <f t="shared" si="55"/>
        <v>E5 - Large C&amp;I</v>
      </c>
      <c r="S3193" t="str">
        <f t="shared" si="54"/>
        <v>B32</v>
      </c>
    </row>
    <row r="3194" spans="1:19" x14ac:dyDescent="0.35">
      <c r="A3194">
        <v>49</v>
      </c>
      <c r="B3194" t="s">
        <v>420</v>
      </c>
      <c r="C3194">
        <v>2021</v>
      </c>
      <c r="D3194">
        <v>1</v>
      </c>
      <c r="E3194" t="s">
        <v>582</v>
      </c>
      <c r="F3194">
        <v>5</v>
      </c>
      <c r="G3194" t="s">
        <v>636</v>
      </c>
      <c r="H3194">
        <v>616</v>
      </c>
      <c r="I3194" t="s">
        <v>601</v>
      </c>
      <c r="J3194" t="s">
        <v>441</v>
      </c>
      <c r="K3194" t="s">
        <v>603</v>
      </c>
      <c r="L3194">
        <v>4552</v>
      </c>
      <c r="M3194" t="s">
        <v>638</v>
      </c>
      <c r="N3194">
        <v>20</v>
      </c>
      <c r="O3194">
        <v>3034.54</v>
      </c>
      <c r="P3194">
        <v>18538</v>
      </c>
      <c r="Q3194" t="str">
        <f t="shared" si="55"/>
        <v>E6 - OTHER</v>
      </c>
      <c r="S3194" t="str">
        <f t="shared" si="54"/>
        <v>S10</v>
      </c>
    </row>
    <row r="3195" spans="1:19" x14ac:dyDescent="0.35">
      <c r="A3195">
        <v>49</v>
      </c>
      <c r="B3195" t="s">
        <v>420</v>
      </c>
      <c r="C3195">
        <v>2021</v>
      </c>
      <c r="D3195">
        <v>1</v>
      </c>
      <c r="E3195" t="s">
        <v>582</v>
      </c>
      <c r="F3195">
        <v>5</v>
      </c>
      <c r="G3195" t="s">
        <v>636</v>
      </c>
      <c r="H3195">
        <v>628</v>
      </c>
      <c r="I3195" t="s">
        <v>440</v>
      </c>
      <c r="J3195" t="s">
        <v>441</v>
      </c>
      <c r="K3195" t="s">
        <v>603</v>
      </c>
      <c r="L3195">
        <v>460</v>
      </c>
      <c r="M3195" t="s">
        <v>637</v>
      </c>
      <c r="N3195">
        <v>54</v>
      </c>
      <c r="O3195">
        <v>12011.99</v>
      </c>
      <c r="P3195">
        <v>44904</v>
      </c>
      <c r="Q3195" t="str">
        <f t="shared" si="55"/>
        <v>E6 - OTHER</v>
      </c>
      <c r="S3195" t="str">
        <f t="shared" si="54"/>
        <v>S10</v>
      </c>
    </row>
    <row r="3196" spans="1:19" x14ac:dyDescent="0.35">
      <c r="A3196">
        <v>49</v>
      </c>
      <c r="B3196" t="s">
        <v>420</v>
      </c>
      <c r="C3196">
        <v>2021</v>
      </c>
      <c r="D3196">
        <v>1</v>
      </c>
      <c r="E3196" t="s">
        <v>582</v>
      </c>
      <c r="F3196">
        <v>5</v>
      </c>
      <c r="G3196" t="s">
        <v>636</v>
      </c>
      <c r="H3196">
        <v>700</v>
      </c>
      <c r="I3196" t="s">
        <v>626</v>
      </c>
      <c r="J3196" t="s">
        <v>438</v>
      </c>
      <c r="K3196" t="s">
        <v>628</v>
      </c>
      <c r="L3196">
        <v>460</v>
      </c>
      <c r="M3196" t="s">
        <v>637</v>
      </c>
      <c r="N3196">
        <v>31</v>
      </c>
      <c r="O3196">
        <v>386962.22</v>
      </c>
      <c r="P3196">
        <v>1897301</v>
      </c>
      <c r="Q3196" t="str">
        <f t="shared" si="55"/>
        <v>E5 - Large C&amp;I</v>
      </c>
      <c r="S3196" t="str">
        <f t="shared" si="54"/>
        <v>G32</v>
      </c>
    </row>
    <row r="3197" spans="1:19" x14ac:dyDescent="0.35">
      <c r="A3197">
        <v>49</v>
      </c>
      <c r="B3197" t="s">
        <v>420</v>
      </c>
      <c r="C3197">
        <v>2021</v>
      </c>
      <c r="D3197">
        <v>1</v>
      </c>
      <c r="E3197" t="s">
        <v>582</v>
      </c>
      <c r="F3197">
        <v>5</v>
      </c>
      <c r="G3197" t="s">
        <v>636</v>
      </c>
      <c r="H3197">
        <v>705</v>
      </c>
      <c r="I3197" t="s">
        <v>629</v>
      </c>
      <c r="J3197" t="s">
        <v>438</v>
      </c>
      <c r="K3197" t="s">
        <v>628</v>
      </c>
      <c r="L3197">
        <v>460</v>
      </c>
      <c r="M3197" t="s">
        <v>637</v>
      </c>
      <c r="N3197">
        <v>24</v>
      </c>
      <c r="O3197">
        <v>293761.96999999997</v>
      </c>
      <c r="P3197">
        <v>1482540</v>
      </c>
      <c r="Q3197" t="str">
        <f t="shared" si="55"/>
        <v>E5 - Large C&amp;I</v>
      </c>
      <c r="S3197" t="str">
        <f t="shared" si="54"/>
        <v>G32</v>
      </c>
    </row>
    <row r="3198" spans="1:19" x14ac:dyDescent="0.35">
      <c r="A3198">
        <v>49</v>
      </c>
      <c r="B3198" t="s">
        <v>420</v>
      </c>
      <c r="C3198">
        <v>2021</v>
      </c>
      <c r="D3198">
        <v>1</v>
      </c>
      <c r="E3198" t="s">
        <v>582</v>
      </c>
      <c r="F3198">
        <v>5</v>
      </c>
      <c r="G3198" t="s">
        <v>636</v>
      </c>
      <c r="H3198">
        <v>710</v>
      </c>
      <c r="I3198" t="s">
        <v>630</v>
      </c>
      <c r="J3198" t="s">
        <v>438</v>
      </c>
      <c r="K3198" t="s">
        <v>628</v>
      </c>
      <c r="L3198">
        <v>4552</v>
      </c>
      <c r="M3198" t="s">
        <v>638</v>
      </c>
      <c r="N3198">
        <v>99</v>
      </c>
      <c r="O3198">
        <v>1922162.36</v>
      </c>
      <c r="P3198">
        <v>24137862</v>
      </c>
      <c r="Q3198" t="str">
        <f t="shared" si="55"/>
        <v>E5 - Large C&amp;I</v>
      </c>
      <c r="S3198" t="str">
        <f t="shared" si="54"/>
        <v>G32</v>
      </c>
    </row>
    <row r="3199" spans="1:19" x14ac:dyDescent="0.35">
      <c r="A3199">
        <v>49</v>
      </c>
      <c r="B3199" t="s">
        <v>420</v>
      </c>
      <c r="C3199">
        <v>2021</v>
      </c>
      <c r="D3199">
        <v>1</v>
      </c>
      <c r="E3199" t="s">
        <v>582</v>
      </c>
      <c r="F3199">
        <v>5</v>
      </c>
      <c r="G3199" t="s">
        <v>636</v>
      </c>
      <c r="H3199">
        <v>711</v>
      </c>
      <c r="I3199" t="s">
        <v>631</v>
      </c>
      <c r="J3199" t="s">
        <v>438</v>
      </c>
      <c r="K3199" t="s">
        <v>628</v>
      </c>
      <c r="L3199">
        <v>4552</v>
      </c>
      <c r="M3199" t="s">
        <v>638</v>
      </c>
      <c r="N3199">
        <v>72</v>
      </c>
      <c r="O3199">
        <v>1155533.58</v>
      </c>
      <c r="P3199">
        <v>14804752</v>
      </c>
      <c r="Q3199" t="str">
        <f t="shared" si="55"/>
        <v>E5 - Large C&amp;I</v>
      </c>
      <c r="S3199" t="str">
        <f t="shared" si="54"/>
        <v>G32</v>
      </c>
    </row>
    <row r="3200" spans="1:19" x14ac:dyDescent="0.35">
      <c r="A3200">
        <v>49</v>
      </c>
      <c r="B3200" t="s">
        <v>420</v>
      </c>
      <c r="C3200">
        <v>2021</v>
      </c>
      <c r="D3200">
        <v>1</v>
      </c>
      <c r="E3200" t="s">
        <v>582</v>
      </c>
      <c r="F3200">
        <v>5</v>
      </c>
      <c r="G3200" t="s">
        <v>636</v>
      </c>
      <c r="H3200">
        <v>943</v>
      </c>
      <c r="I3200" t="s">
        <v>639</v>
      </c>
      <c r="J3200" t="s">
        <v>465</v>
      </c>
      <c r="K3200" t="s">
        <v>641</v>
      </c>
      <c r="L3200">
        <v>4552</v>
      </c>
      <c r="M3200" t="s">
        <v>638</v>
      </c>
      <c r="N3200">
        <v>1</v>
      </c>
      <c r="O3200">
        <v>8786.49</v>
      </c>
      <c r="P3200">
        <v>0</v>
      </c>
      <c r="Q3200" t="str">
        <f t="shared" si="55"/>
        <v>E6 - OTHER</v>
      </c>
      <c r="S3200" t="str">
        <f t="shared" si="54"/>
        <v>M1A</v>
      </c>
    </row>
    <row r="3201" spans="1:19" x14ac:dyDescent="0.35">
      <c r="A3201">
        <v>49</v>
      </c>
      <c r="B3201" t="s">
        <v>420</v>
      </c>
      <c r="C3201">
        <v>2021</v>
      </c>
      <c r="D3201">
        <v>1</v>
      </c>
      <c r="E3201" t="s">
        <v>582</v>
      </c>
      <c r="F3201">
        <v>5</v>
      </c>
      <c r="G3201" t="s">
        <v>636</v>
      </c>
      <c r="H3201">
        <v>944</v>
      </c>
      <c r="I3201" t="s">
        <v>642</v>
      </c>
      <c r="J3201" t="s">
        <v>472</v>
      </c>
      <c r="K3201" t="s">
        <v>644</v>
      </c>
      <c r="L3201">
        <v>4552</v>
      </c>
      <c r="M3201" t="s">
        <v>638</v>
      </c>
      <c r="N3201">
        <v>1</v>
      </c>
      <c r="O3201">
        <v>8711.98</v>
      </c>
      <c r="P3201">
        <v>367336</v>
      </c>
      <c r="Q3201" t="str">
        <f t="shared" si="55"/>
        <v>E6 - OTHER</v>
      </c>
      <c r="S3201" t="str">
        <f t="shared" si="54"/>
        <v>M1B</v>
      </c>
    </row>
    <row r="3202" spans="1:19" x14ac:dyDescent="0.35">
      <c r="A3202">
        <v>49</v>
      </c>
      <c r="B3202" t="s">
        <v>420</v>
      </c>
      <c r="C3202">
        <v>2021</v>
      </c>
      <c r="D3202">
        <v>1</v>
      </c>
      <c r="E3202" t="s">
        <v>582</v>
      </c>
      <c r="F3202">
        <v>5</v>
      </c>
      <c r="G3202" t="s">
        <v>636</v>
      </c>
      <c r="H3202">
        <v>950</v>
      </c>
      <c r="I3202" t="s">
        <v>607</v>
      </c>
      <c r="J3202" t="s">
        <v>425</v>
      </c>
      <c r="K3202" t="s">
        <v>590</v>
      </c>
      <c r="L3202">
        <v>4552</v>
      </c>
      <c r="M3202" t="s">
        <v>638</v>
      </c>
      <c r="N3202">
        <v>146</v>
      </c>
      <c r="O3202">
        <v>54053.39</v>
      </c>
      <c r="P3202">
        <v>473810</v>
      </c>
      <c r="Q3202" t="str">
        <f t="shared" si="55"/>
        <v>E3 - Small C&amp;I</v>
      </c>
      <c r="S3202" t="str">
        <f t="shared" si="54"/>
        <v>C06</v>
      </c>
    </row>
    <row r="3203" spans="1:19" x14ac:dyDescent="0.35">
      <c r="A3203">
        <v>49</v>
      </c>
      <c r="B3203" t="s">
        <v>420</v>
      </c>
      <c r="C3203">
        <v>2021</v>
      </c>
      <c r="D3203">
        <v>1</v>
      </c>
      <c r="E3203" t="s">
        <v>582</v>
      </c>
      <c r="F3203">
        <v>5</v>
      </c>
      <c r="G3203" t="s">
        <v>636</v>
      </c>
      <c r="H3203">
        <v>954</v>
      </c>
      <c r="I3203" t="s">
        <v>608</v>
      </c>
      <c r="J3203" t="s">
        <v>433</v>
      </c>
      <c r="K3203" t="s">
        <v>596</v>
      </c>
      <c r="L3203">
        <v>4552</v>
      </c>
      <c r="M3203" t="s">
        <v>638</v>
      </c>
      <c r="N3203">
        <v>180</v>
      </c>
      <c r="O3203">
        <v>353012.39</v>
      </c>
      <c r="P3203">
        <v>3537301</v>
      </c>
      <c r="Q3203" t="str">
        <f t="shared" si="55"/>
        <v>E4 - Medium C&amp;I</v>
      </c>
      <c r="S3203" t="str">
        <f t="shared" si="54"/>
        <v>G02</v>
      </c>
    </row>
    <row r="3204" spans="1:19" x14ac:dyDescent="0.35">
      <c r="A3204">
        <v>49</v>
      </c>
      <c r="B3204" t="s">
        <v>420</v>
      </c>
      <c r="C3204">
        <v>2021</v>
      </c>
      <c r="D3204">
        <v>1</v>
      </c>
      <c r="E3204" t="s">
        <v>582</v>
      </c>
      <c r="F3204">
        <v>6</v>
      </c>
      <c r="G3204" t="s">
        <v>645</v>
      </c>
      <c r="H3204">
        <v>34</v>
      </c>
      <c r="I3204" t="s">
        <v>597</v>
      </c>
      <c r="J3204" t="s">
        <v>458</v>
      </c>
      <c r="K3204" t="s">
        <v>599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 t="shared" si="55"/>
        <v>E3 - Small C&amp;I</v>
      </c>
      <c r="S3204" t="str">
        <f t="shared" si="54"/>
        <v>C08</v>
      </c>
    </row>
    <row r="3205" spans="1:19" x14ac:dyDescent="0.35">
      <c r="A3205">
        <v>49</v>
      </c>
      <c r="B3205" t="s">
        <v>420</v>
      </c>
      <c r="C3205">
        <v>2021</v>
      </c>
      <c r="D3205">
        <v>1</v>
      </c>
      <c r="E3205" t="s">
        <v>582</v>
      </c>
      <c r="F3205">
        <v>6</v>
      </c>
      <c r="G3205" t="s">
        <v>645</v>
      </c>
      <c r="H3205">
        <v>605</v>
      </c>
      <c r="I3205" t="s">
        <v>617</v>
      </c>
      <c r="J3205" t="s">
        <v>441</v>
      </c>
      <c r="K3205" t="s">
        <v>603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 t="shared" si="55"/>
        <v>E6 - OTHER</v>
      </c>
      <c r="S3205" t="str">
        <f t="shared" si="54"/>
        <v>S10</v>
      </c>
    </row>
    <row r="3206" spans="1:19" x14ac:dyDescent="0.35">
      <c r="A3206">
        <v>49</v>
      </c>
      <c r="B3206" t="s">
        <v>420</v>
      </c>
      <c r="C3206">
        <v>2021</v>
      </c>
      <c r="D3206">
        <v>1</v>
      </c>
      <c r="E3206" t="s">
        <v>582</v>
      </c>
      <c r="F3206">
        <v>6</v>
      </c>
      <c r="G3206" t="s">
        <v>645</v>
      </c>
      <c r="H3206">
        <v>610</v>
      </c>
      <c r="I3206" t="s">
        <v>646</v>
      </c>
      <c r="J3206" t="s">
        <v>430</v>
      </c>
      <c r="K3206" t="s">
        <v>621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 t="shared" si="55"/>
        <v>E6 - OTHER</v>
      </c>
      <c r="S3206" t="str">
        <f t="shared" si="54"/>
        <v>S14</v>
      </c>
    </row>
    <row r="3207" spans="1:19" x14ac:dyDescent="0.35">
      <c r="A3207">
        <v>49</v>
      </c>
      <c r="B3207" t="s">
        <v>420</v>
      </c>
      <c r="C3207">
        <v>2021</v>
      </c>
      <c r="D3207">
        <v>1</v>
      </c>
      <c r="E3207" t="s">
        <v>582</v>
      </c>
      <c r="F3207">
        <v>6</v>
      </c>
      <c r="G3207" t="s">
        <v>645</v>
      </c>
      <c r="H3207">
        <v>616</v>
      </c>
      <c r="I3207" t="s">
        <v>601</v>
      </c>
      <c r="J3207" t="s">
        <v>441</v>
      </c>
      <c r="K3207" t="s">
        <v>603</v>
      </c>
      <c r="L3207">
        <v>4562</v>
      </c>
      <c r="M3207" t="s">
        <v>647</v>
      </c>
      <c r="N3207">
        <v>70</v>
      </c>
      <c r="O3207">
        <v>5074.5</v>
      </c>
      <c r="P3207">
        <v>34521</v>
      </c>
      <c r="Q3207" t="str">
        <f t="shared" si="55"/>
        <v>E6 - OTHER</v>
      </c>
      <c r="S3207" t="str">
        <f t="shared" si="54"/>
        <v>S10</v>
      </c>
    </row>
    <row r="3208" spans="1:19" x14ac:dyDescent="0.35">
      <c r="A3208">
        <v>49</v>
      </c>
      <c r="B3208" t="s">
        <v>420</v>
      </c>
      <c r="C3208">
        <v>2021</v>
      </c>
      <c r="D3208">
        <v>1</v>
      </c>
      <c r="E3208" t="s">
        <v>582</v>
      </c>
      <c r="F3208">
        <v>6</v>
      </c>
      <c r="G3208" t="s">
        <v>645</v>
      </c>
      <c r="H3208">
        <v>617</v>
      </c>
      <c r="I3208" t="s">
        <v>619</v>
      </c>
      <c r="J3208" t="s">
        <v>430</v>
      </c>
      <c r="K3208" t="s">
        <v>621</v>
      </c>
      <c r="L3208">
        <v>4562</v>
      </c>
      <c r="M3208" t="s">
        <v>647</v>
      </c>
      <c r="N3208">
        <v>129</v>
      </c>
      <c r="O3208">
        <v>417936.19</v>
      </c>
      <c r="P3208">
        <v>1394203</v>
      </c>
      <c r="Q3208" t="str">
        <f t="shared" si="55"/>
        <v>E6 - OTHER</v>
      </c>
      <c r="S3208" t="str">
        <f t="shared" si="54"/>
        <v>S14</v>
      </c>
    </row>
    <row r="3209" spans="1:19" x14ac:dyDescent="0.35">
      <c r="A3209">
        <v>49</v>
      </c>
      <c r="B3209" t="s">
        <v>420</v>
      </c>
      <c r="C3209">
        <v>2021</v>
      </c>
      <c r="D3209">
        <v>1</v>
      </c>
      <c r="E3209" t="s">
        <v>582</v>
      </c>
      <c r="F3209">
        <v>6</v>
      </c>
      <c r="G3209" t="s">
        <v>645</v>
      </c>
      <c r="H3209">
        <v>619</v>
      </c>
      <c r="I3209" t="s">
        <v>648</v>
      </c>
      <c r="J3209" t="s">
        <v>157</v>
      </c>
      <c r="K3209" t="s">
        <v>625</v>
      </c>
      <c r="L3209">
        <v>4562</v>
      </c>
      <c r="M3209" t="s">
        <v>647</v>
      </c>
      <c r="N3209">
        <v>121</v>
      </c>
      <c r="O3209">
        <v>165050.75</v>
      </c>
      <c r="P3209">
        <v>1571565</v>
      </c>
      <c r="Q3209" t="str">
        <f t="shared" si="55"/>
        <v>E6 - OTHER</v>
      </c>
      <c r="S3209" t="str">
        <f t="shared" si="54"/>
        <v>S5A</v>
      </c>
    </row>
    <row r="3210" spans="1:19" x14ac:dyDescent="0.35">
      <c r="A3210">
        <v>49</v>
      </c>
      <c r="B3210" t="s">
        <v>420</v>
      </c>
      <c r="C3210">
        <v>2021</v>
      </c>
      <c r="D3210">
        <v>1</v>
      </c>
      <c r="E3210" t="s">
        <v>582</v>
      </c>
      <c r="F3210">
        <v>6</v>
      </c>
      <c r="G3210" t="s">
        <v>645</v>
      </c>
      <c r="H3210">
        <v>627</v>
      </c>
      <c r="I3210" t="s">
        <v>649</v>
      </c>
      <c r="J3210" t="s">
        <v>84</v>
      </c>
      <c r="K3210" t="s">
        <v>625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 t="shared" si="55"/>
        <v>E6 - OTHER</v>
      </c>
      <c r="S3210" t="str">
        <f t="shared" si="54"/>
        <v>S6A</v>
      </c>
    </row>
    <row r="3211" spans="1:19" x14ac:dyDescent="0.35">
      <c r="A3211">
        <v>49</v>
      </c>
      <c r="B3211" t="s">
        <v>420</v>
      </c>
      <c r="C3211">
        <v>2021</v>
      </c>
      <c r="D3211">
        <v>1</v>
      </c>
      <c r="E3211" t="s">
        <v>582</v>
      </c>
      <c r="F3211">
        <v>6</v>
      </c>
      <c r="G3211" t="s">
        <v>645</v>
      </c>
      <c r="H3211">
        <v>628</v>
      </c>
      <c r="I3211" t="s">
        <v>440</v>
      </c>
      <c r="J3211" t="s">
        <v>441</v>
      </c>
      <c r="K3211" t="s">
        <v>603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 t="shared" si="55"/>
        <v>E6 - OTHER</v>
      </c>
      <c r="S3211" t="str">
        <f t="shared" si="54"/>
        <v>S10</v>
      </c>
    </row>
    <row r="3212" spans="1:19" x14ac:dyDescent="0.35">
      <c r="A3212">
        <v>49</v>
      </c>
      <c r="B3212" t="s">
        <v>420</v>
      </c>
      <c r="C3212">
        <v>2021</v>
      </c>
      <c r="D3212">
        <v>1</v>
      </c>
      <c r="E3212" t="s">
        <v>582</v>
      </c>
      <c r="F3212">
        <v>6</v>
      </c>
      <c r="G3212" t="s">
        <v>645</v>
      </c>
      <c r="H3212">
        <v>629</v>
      </c>
      <c r="I3212" t="s">
        <v>622</v>
      </c>
      <c r="J3212" t="s">
        <v>430</v>
      </c>
      <c r="K3212" t="s">
        <v>621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 t="shared" si="55"/>
        <v>E6 - OTHER</v>
      </c>
      <c r="S3212" t="str">
        <f t="shared" si="54"/>
        <v>S14</v>
      </c>
    </row>
    <row r="3213" spans="1:19" x14ac:dyDescent="0.35">
      <c r="A3213">
        <v>49</v>
      </c>
      <c r="B3213" t="s">
        <v>420</v>
      </c>
      <c r="C3213">
        <v>2021</v>
      </c>
      <c r="D3213">
        <v>1</v>
      </c>
      <c r="E3213" t="s">
        <v>582</v>
      </c>
      <c r="F3213">
        <v>6</v>
      </c>
      <c r="G3213" t="s">
        <v>645</v>
      </c>
      <c r="H3213">
        <v>630</v>
      </c>
      <c r="I3213" t="s">
        <v>651</v>
      </c>
      <c r="J3213" t="s">
        <v>157</v>
      </c>
      <c r="K3213" t="s">
        <v>625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 t="shared" si="55"/>
        <v>E6 - OTHER</v>
      </c>
      <c r="S3213" t="str">
        <f t="shared" si="54"/>
        <v>S5A</v>
      </c>
    </row>
    <row r="3214" spans="1:19" x14ac:dyDescent="0.35">
      <c r="A3214">
        <v>49</v>
      </c>
      <c r="B3214" t="s">
        <v>420</v>
      </c>
      <c r="C3214">
        <v>2021</v>
      </c>
      <c r="D3214">
        <v>1</v>
      </c>
      <c r="E3214" t="s">
        <v>582</v>
      </c>
      <c r="F3214">
        <v>6</v>
      </c>
      <c r="G3214" t="s">
        <v>645</v>
      </c>
      <c r="H3214">
        <v>631</v>
      </c>
      <c r="I3214" t="s">
        <v>623</v>
      </c>
      <c r="J3214" t="s">
        <v>157</v>
      </c>
      <c r="K3214" t="s">
        <v>625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 t="shared" si="55"/>
        <v>E6 - OTHER</v>
      </c>
      <c r="S3214" t="str">
        <f t="shared" si="54"/>
        <v>S5A</v>
      </c>
    </row>
    <row r="3215" spans="1:19" x14ac:dyDescent="0.35">
      <c r="A3215">
        <v>49</v>
      </c>
      <c r="B3215" t="s">
        <v>420</v>
      </c>
      <c r="C3215">
        <v>2021</v>
      </c>
      <c r="D3215">
        <v>1</v>
      </c>
      <c r="E3215" t="s">
        <v>582</v>
      </c>
      <c r="F3215">
        <v>6</v>
      </c>
      <c r="G3215" t="s">
        <v>645</v>
      </c>
      <c r="H3215">
        <v>951</v>
      </c>
      <c r="I3215" t="s">
        <v>635</v>
      </c>
      <c r="J3215" t="s">
        <v>458</v>
      </c>
      <c r="K3215" t="s">
        <v>599</v>
      </c>
      <c r="L3215">
        <v>4562</v>
      </c>
      <c r="M3215" t="s">
        <v>647</v>
      </c>
      <c r="N3215">
        <v>243</v>
      </c>
      <c r="O3215">
        <v>13867.17</v>
      </c>
      <c r="P3215">
        <v>98041</v>
      </c>
      <c r="Q3215" t="str">
        <f t="shared" ref="Q3215:Q3246" si="56">VLOOKUP(J3215,S:T,2,FALSE)</f>
        <v>E3 - Small C&amp;I</v>
      </c>
      <c r="S3215" t="str">
        <f t="shared" si="54"/>
        <v>C08</v>
      </c>
    </row>
    <row r="3216" spans="1:19" x14ac:dyDescent="0.35">
      <c r="A3216">
        <v>49</v>
      </c>
      <c r="B3216" t="s">
        <v>420</v>
      </c>
      <c r="C3216">
        <v>2021</v>
      </c>
      <c r="D3216">
        <v>1</v>
      </c>
      <c r="E3216" t="s">
        <v>582</v>
      </c>
      <c r="F3216">
        <v>10</v>
      </c>
      <c r="G3216" t="s">
        <v>652</v>
      </c>
      <c r="H3216">
        <v>1</v>
      </c>
      <c r="I3216" t="s">
        <v>584</v>
      </c>
      <c r="J3216" t="s">
        <v>450</v>
      </c>
      <c r="K3216" t="s">
        <v>586</v>
      </c>
      <c r="L3216">
        <v>207</v>
      </c>
      <c r="M3216" t="s">
        <v>653</v>
      </c>
      <c r="N3216">
        <v>14699</v>
      </c>
      <c r="O3216">
        <v>3903009.7</v>
      </c>
      <c r="P3216">
        <v>16964404</v>
      </c>
      <c r="Q3216" t="str">
        <f t="shared" si="56"/>
        <v>E1 - Residential</v>
      </c>
      <c r="S3216" t="str">
        <f t="shared" ref="S3216:S3279" si="57">TRIM(J3216)</f>
        <v>A16</v>
      </c>
    </row>
    <row r="3217" spans="1:19" x14ac:dyDescent="0.35">
      <c r="A3217">
        <v>49</v>
      </c>
      <c r="B3217" t="s">
        <v>420</v>
      </c>
      <c r="C3217">
        <v>2021</v>
      </c>
      <c r="D3217">
        <v>1</v>
      </c>
      <c r="E3217" t="s">
        <v>582</v>
      </c>
      <c r="F3217">
        <v>10</v>
      </c>
      <c r="G3217" t="s">
        <v>652</v>
      </c>
      <c r="H3217">
        <v>5</v>
      </c>
      <c r="I3217" t="s">
        <v>654</v>
      </c>
      <c r="J3217" t="s">
        <v>425</v>
      </c>
      <c r="K3217" t="s">
        <v>590</v>
      </c>
      <c r="L3217">
        <v>207</v>
      </c>
      <c r="M3217" t="s">
        <v>653</v>
      </c>
      <c r="N3217">
        <v>2</v>
      </c>
      <c r="O3217">
        <v>262.63</v>
      </c>
      <c r="P3217">
        <v>1063</v>
      </c>
      <c r="Q3217" t="str">
        <f t="shared" si="56"/>
        <v>E3 - Small C&amp;I</v>
      </c>
      <c r="S3217" t="str">
        <f t="shared" si="57"/>
        <v>C06</v>
      </c>
    </row>
    <row r="3218" spans="1:19" x14ac:dyDescent="0.35">
      <c r="A3218">
        <v>49</v>
      </c>
      <c r="B3218" t="s">
        <v>420</v>
      </c>
      <c r="C3218">
        <v>2021</v>
      </c>
      <c r="D3218">
        <v>1</v>
      </c>
      <c r="E3218" t="s">
        <v>582</v>
      </c>
      <c r="F3218">
        <v>10</v>
      </c>
      <c r="G3218" t="s">
        <v>652</v>
      </c>
      <c r="H3218">
        <v>6</v>
      </c>
      <c r="I3218" t="s">
        <v>591</v>
      </c>
      <c r="J3218" t="s">
        <v>422</v>
      </c>
      <c r="K3218" t="s">
        <v>593</v>
      </c>
      <c r="L3218">
        <v>207</v>
      </c>
      <c r="M3218" t="s">
        <v>653</v>
      </c>
      <c r="N3218">
        <v>976</v>
      </c>
      <c r="O3218">
        <v>194266.83</v>
      </c>
      <c r="P3218">
        <v>1147424</v>
      </c>
      <c r="Q3218" t="str">
        <f t="shared" si="56"/>
        <v>E2 - Low Income Residential</v>
      </c>
      <c r="S3218" t="str">
        <f t="shared" si="57"/>
        <v>A60</v>
      </c>
    </row>
    <row r="3219" spans="1:19" x14ac:dyDescent="0.35">
      <c r="A3219">
        <v>49</v>
      </c>
      <c r="B3219" t="s">
        <v>420</v>
      </c>
      <c r="C3219">
        <v>2021</v>
      </c>
      <c r="D3219">
        <v>1</v>
      </c>
      <c r="E3219" t="s">
        <v>582</v>
      </c>
      <c r="F3219">
        <v>10</v>
      </c>
      <c r="G3219" t="s">
        <v>652</v>
      </c>
      <c r="H3219">
        <v>628</v>
      </c>
      <c r="I3219" t="s">
        <v>440</v>
      </c>
      <c r="J3219" t="s">
        <v>441</v>
      </c>
      <c r="K3219" t="s">
        <v>603</v>
      </c>
      <c r="L3219">
        <v>207</v>
      </c>
      <c r="M3219" t="s">
        <v>653</v>
      </c>
      <c r="N3219">
        <v>7</v>
      </c>
      <c r="O3219">
        <v>240.65</v>
      </c>
      <c r="P3219">
        <v>826</v>
      </c>
      <c r="Q3219" t="str">
        <f t="shared" si="56"/>
        <v>E6 - OTHER</v>
      </c>
      <c r="S3219" t="str">
        <f t="shared" si="57"/>
        <v>S10</v>
      </c>
    </row>
    <row r="3220" spans="1:19" x14ac:dyDescent="0.35">
      <c r="A3220">
        <v>49</v>
      </c>
      <c r="B3220" t="s">
        <v>420</v>
      </c>
      <c r="C3220">
        <v>2021</v>
      </c>
      <c r="D3220">
        <v>1</v>
      </c>
      <c r="E3220" t="s">
        <v>582</v>
      </c>
      <c r="F3220">
        <v>10</v>
      </c>
      <c r="G3220" t="s">
        <v>652</v>
      </c>
      <c r="H3220">
        <v>903</v>
      </c>
      <c r="I3220" t="s">
        <v>605</v>
      </c>
      <c r="J3220" t="s">
        <v>450</v>
      </c>
      <c r="K3220" t="s">
        <v>586</v>
      </c>
      <c r="L3220">
        <v>4513</v>
      </c>
      <c r="M3220" t="s">
        <v>655</v>
      </c>
      <c r="N3220">
        <v>1590</v>
      </c>
      <c r="O3220">
        <v>240820.95</v>
      </c>
      <c r="P3220">
        <v>1985354</v>
      </c>
      <c r="Q3220" t="str">
        <f t="shared" si="56"/>
        <v>E1 - Residential</v>
      </c>
      <c r="S3220" t="str">
        <f t="shared" si="57"/>
        <v>A16</v>
      </c>
    </row>
    <row r="3221" spans="1:19" x14ac:dyDescent="0.35">
      <c r="A3221">
        <v>49</v>
      </c>
      <c r="B3221" t="s">
        <v>420</v>
      </c>
      <c r="C3221">
        <v>2021</v>
      </c>
      <c r="D3221">
        <v>1</v>
      </c>
      <c r="E3221" t="s">
        <v>582</v>
      </c>
      <c r="F3221">
        <v>10</v>
      </c>
      <c r="G3221" t="s">
        <v>652</v>
      </c>
      <c r="H3221">
        <v>905</v>
      </c>
      <c r="I3221" t="s">
        <v>606</v>
      </c>
      <c r="J3221" t="s">
        <v>422</v>
      </c>
      <c r="K3221" t="s">
        <v>593</v>
      </c>
      <c r="L3221">
        <v>4513</v>
      </c>
      <c r="M3221" t="s">
        <v>655</v>
      </c>
      <c r="N3221">
        <v>115</v>
      </c>
      <c r="O3221">
        <v>6454.93</v>
      </c>
      <c r="P3221">
        <v>112401</v>
      </c>
      <c r="Q3221" t="str">
        <f t="shared" si="56"/>
        <v>E2 - Low Income Residential</v>
      </c>
      <c r="S3221" t="str">
        <f t="shared" si="57"/>
        <v>A60</v>
      </c>
    </row>
    <row r="3222" spans="1:19" x14ac:dyDescent="0.35">
      <c r="A3222">
        <v>49</v>
      </c>
      <c r="B3222" t="s">
        <v>420</v>
      </c>
      <c r="C3222">
        <v>2021</v>
      </c>
      <c r="D3222">
        <v>2</v>
      </c>
      <c r="E3222" t="s">
        <v>698</v>
      </c>
      <c r="F3222">
        <v>1</v>
      </c>
      <c r="G3222" t="s">
        <v>583</v>
      </c>
      <c r="H3222">
        <v>1</v>
      </c>
      <c r="I3222" t="s">
        <v>584</v>
      </c>
      <c r="J3222" t="s">
        <v>450</v>
      </c>
      <c r="K3222" t="s">
        <v>586</v>
      </c>
      <c r="L3222">
        <v>200</v>
      </c>
      <c r="M3222" t="s">
        <v>587</v>
      </c>
      <c r="N3222">
        <v>359849</v>
      </c>
      <c r="O3222">
        <v>49911335.390000001</v>
      </c>
      <c r="P3222">
        <v>212170077</v>
      </c>
      <c r="Q3222" t="str">
        <f t="shared" si="56"/>
        <v>E1 - Residential</v>
      </c>
      <c r="S3222" t="str">
        <f t="shared" si="57"/>
        <v>A16</v>
      </c>
    </row>
    <row r="3223" spans="1:19" x14ac:dyDescent="0.35">
      <c r="A3223">
        <v>49</v>
      </c>
      <c r="B3223" t="s">
        <v>420</v>
      </c>
      <c r="C3223">
        <v>2021</v>
      </c>
      <c r="D3223">
        <v>2</v>
      </c>
      <c r="E3223" t="s">
        <v>698</v>
      </c>
      <c r="F3223">
        <v>1</v>
      </c>
      <c r="G3223" t="s">
        <v>583</v>
      </c>
      <c r="H3223">
        <v>5</v>
      </c>
      <c r="I3223" t="s">
        <v>588</v>
      </c>
      <c r="J3223" t="s">
        <v>425</v>
      </c>
      <c r="K3223" t="s">
        <v>590</v>
      </c>
      <c r="L3223">
        <v>200</v>
      </c>
      <c r="M3223" t="s">
        <v>587</v>
      </c>
      <c r="N3223">
        <v>930</v>
      </c>
      <c r="O3223">
        <v>96234.37</v>
      </c>
      <c r="P3223">
        <v>487280</v>
      </c>
      <c r="Q3223" t="str">
        <f t="shared" si="56"/>
        <v>E3 - Small C&amp;I</v>
      </c>
      <c r="S3223" t="str">
        <f t="shared" si="57"/>
        <v>C06</v>
      </c>
    </row>
    <row r="3224" spans="1:19" x14ac:dyDescent="0.35">
      <c r="A3224">
        <v>49</v>
      </c>
      <c r="B3224" t="s">
        <v>420</v>
      </c>
      <c r="C3224">
        <v>2021</v>
      </c>
      <c r="D3224">
        <v>2</v>
      </c>
      <c r="E3224" t="s">
        <v>698</v>
      </c>
      <c r="F3224">
        <v>1</v>
      </c>
      <c r="G3224" t="s">
        <v>583</v>
      </c>
      <c r="H3224">
        <v>6</v>
      </c>
      <c r="I3224" t="s">
        <v>591</v>
      </c>
      <c r="J3224" t="s">
        <v>422</v>
      </c>
      <c r="K3224" t="s">
        <v>593</v>
      </c>
      <c r="L3224">
        <v>200</v>
      </c>
      <c r="M3224" t="s">
        <v>587</v>
      </c>
      <c r="N3224">
        <v>26605</v>
      </c>
      <c r="O3224">
        <v>2750146.2</v>
      </c>
      <c r="P3224">
        <v>15877902</v>
      </c>
      <c r="Q3224" t="str">
        <f t="shared" si="56"/>
        <v>E2 - Low Income Residential</v>
      </c>
      <c r="S3224" t="str">
        <f t="shared" si="57"/>
        <v>A60</v>
      </c>
    </row>
    <row r="3225" spans="1:19" x14ac:dyDescent="0.35">
      <c r="A3225">
        <v>49</v>
      </c>
      <c r="B3225" t="s">
        <v>420</v>
      </c>
      <c r="C3225">
        <v>2021</v>
      </c>
      <c r="D3225">
        <v>2</v>
      </c>
      <c r="E3225" t="s">
        <v>698</v>
      </c>
      <c r="F3225">
        <v>1</v>
      </c>
      <c r="G3225" t="s">
        <v>583</v>
      </c>
      <c r="H3225">
        <v>13</v>
      </c>
      <c r="I3225" t="s">
        <v>594</v>
      </c>
      <c r="J3225" t="s">
        <v>433</v>
      </c>
      <c r="K3225" t="s">
        <v>596</v>
      </c>
      <c r="L3225">
        <v>200</v>
      </c>
      <c r="M3225" t="s">
        <v>587</v>
      </c>
      <c r="N3225">
        <v>7</v>
      </c>
      <c r="O3225">
        <v>5465.93</v>
      </c>
      <c r="P3225">
        <v>20479</v>
      </c>
      <c r="Q3225" t="str">
        <f t="shared" si="56"/>
        <v>E4 - Medium C&amp;I</v>
      </c>
      <c r="S3225" t="str">
        <f t="shared" si="57"/>
        <v>G02</v>
      </c>
    </row>
    <row r="3226" spans="1:19" x14ac:dyDescent="0.35">
      <c r="A3226">
        <v>49</v>
      </c>
      <c r="B3226" t="s">
        <v>420</v>
      </c>
      <c r="C3226">
        <v>2021</v>
      </c>
      <c r="D3226">
        <v>2</v>
      </c>
      <c r="E3226" t="s">
        <v>698</v>
      </c>
      <c r="F3226">
        <v>1</v>
      </c>
      <c r="G3226" t="s">
        <v>583</v>
      </c>
      <c r="H3226">
        <v>34</v>
      </c>
      <c r="I3226" t="s">
        <v>597</v>
      </c>
      <c r="J3226" t="s">
        <v>458</v>
      </c>
      <c r="K3226" t="s">
        <v>599</v>
      </c>
      <c r="L3226">
        <v>200</v>
      </c>
      <c r="M3226" t="s">
        <v>587</v>
      </c>
      <c r="N3226">
        <v>2</v>
      </c>
      <c r="O3226">
        <v>52.78</v>
      </c>
      <c r="P3226">
        <v>137</v>
      </c>
      <c r="Q3226" t="str">
        <f t="shared" si="56"/>
        <v>E3 - Small C&amp;I</v>
      </c>
      <c r="S3226" t="str">
        <f t="shared" si="57"/>
        <v>C08</v>
      </c>
    </row>
    <row r="3227" spans="1:19" x14ac:dyDescent="0.35">
      <c r="A3227">
        <v>49</v>
      </c>
      <c r="B3227" t="s">
        <v>420</v>
      </c>
      <c r="C3227">
        <v>2021</v>
      </c>
      <c r="D3227">
        <v>2</v>
      </c>
      <c r="E3227" t="s">
        <v>698</v>
      </c>
      <c r="F3227">
        <v>1</v>
      </c>
      <c r="G3227" t="s">
        <v>583</v>
      </c>
      <c r="H3227">
        <v>55</v>
      </c>
      <c r="I3227" t="s">
        <v>600</v>
      </c>
      <c r="J3227" t="s">
        <v>425</v>
      </c>
      <c r="K3227" t="s">
        <v>590</v>
      </c>
      <c r="L3227">
        <v>200</v>
      </c>
      <c r="M3227" t="s">
        <v>587</v>
      </c>
      <c r="N3227">
        <v>2</v>
      </c>
      <c r="O3227">
        <v>849.08</v>
      </c>
      <c r="P3227">
        <v>3639</v>
      </c>
      <c r="Q3227" t="str">
        <f t="shared" si="56"/>
        <v>E3 - Small C&amp;I</v>
      </c>
      <c r="S3227" t="str">
        <f t="shared" si="57"/>
        <v>C06</v>
      </c>
    </row>
    <row r="3228" spans="1:19" x14ac:dyDescent="0.35">
      <c r="A3228">
        <v>49</v>
      </c>
      <c r="B3228" t="s">
        <v>420</v>
      </c>
      <c r="C3228">
        <v>2021</v>
      </c>
      <c r="D3228">
        <v>2</v>
      </c>
      <c r="E3228" t="s">
        <v>698</v>
      </c>
      <c r="F3228">
        <v>1</v>
      </c>
      <c r="G3228" t="s">
        <v>583</v>
      </c>
      <c r="H3228">
        <v>616</v>
      </c>
      <c r="I3228" t="s">
        <v>601</v>
      </c>
      <c r="J3228" t="s">
        <v>441</v>
      </c>
      <c r="K3228" t="s">
        <v>603</v>
      </c>
      <c r="L3228">
        <v>4512</v>
      </c>
      <c r="M3228" t="s">
        <v>604</v>
      </c>
      <c r="N3228">
        <v>45</v>
      </c>
      <c r="O3228">
        <v>4287.3</v>
      </c>
      <c r="P3228">
        <v>17313</v>
      </c>
      <c r="Q3228" t="str">
        <f t="shared" si="56"/>
        <v>E6 - OTHER</v>
      </c>
      <c r="S3228" t="str">
        <f t="shared" si="57"/>
        <v>S10</v>
      </c>
    </row>
    <row r="3229" spans="1:19" x14ac:dyDescent="0.35">
      <c r="A3229">
        <v>49</v>
      </c>
      <c r="B3229" t="s">
        <v>420</v>
      </c>
      <c r="C3229">
        <v>2021</v>
      </c>
      <c r="D3229">
        <v>2</v>
      </c>
      <c r="E3229" t="s">
        <v>698</v>
      </c>
      <c r="F3229">
        <v>1</v>
      </c>
      <c r="G3229" t="s">
        <v>583</v>
      </c>
      <c r="H3229">
        <v>628</v>
      </c>
      <c r="I3229" t="s">
        <v>440</v>
      </c>
      <c r="J3229" t="s">
        <v>441</v>
      </c>
      <c r="K3229" t="s">
        <v>603</v>
      </c>
      <c r="L3229">
        <v>200</v>
      </c>
      <c r="M3229" t="s">
        <v>587</v>
      </c>
      <c r="N3229">
        <v>236</v>
      </c>
      <c r="O3229">
        <v>16008.66</v>
      </c>
      <c r="P3229">
        <v>36787</v>
      </c>
      <c r="Q3229" t="str">
        <f t="shared" si="56"/>
        <v>E6 - OTHER</v>
      </c>
      <c r="S3229" t="str">
        <f t="shared" si="57"/>
        <v>S10</v>
      </c>
    </row>
    <row r="3230" spans="1:19" x14ac:dyDescent="0.35">
      <c r="A3230">
        <v>49</v>
      </c>
      <c r="B3230" t="s">
        <v>420</v>
      </c>
      <c r="C3230">
        <v>2021</v>
      </c>
      <c r="D3230">
        <v>2</v>
      </c>
      <c r="E3230" t="s">
        <v>698</v>
      </c>
      <c r="F3230">
        <v>1</v>
      </c>
      <c r="G3230" t="s">
        <v>583</v>
      </c>
      <c r="H3230">
        <v>903</v>
      </c>
      <c r="I3230" t="s">
        <v>605</v>
      </c>
      <c r="J3230" t="s">
        <v>450</v>
      </c>
      <c r="K3230" t="s">
        <v>586</v>
      </c>
      <c r="L3230">
        <v>4512</v>
      </c>
      <c r="M3230" t="s">
        <v>604</v>
      </c>
      <c r="N3230">
        <v>36744</v>
      </c>
      <c r="O3230">
        <v>2571859.5099999998</v>
      </c>
      <c r="P3230">
        <v>20129763</v>
      </c>
      <c r="Q3230" t="str">
        <f t="shared" si="56"/>
        <v>E1 - Residential</v>
      </c>
      <c r="S3230" t="str">
        <f t="shared" si="57"/>
        <v>A16</v>
      </c>
    </row>
    <row r="3231" spans="1:19" x14ac:dyDescent="0.35">
      <c r="A3231">
        <v>49</v>
      </c>
      <c r="B3231" t="s">
        <v>420</v>
      </c>
      <c r="C3231">
        <v>2021</v>
      </c>
      <c r="D3231">
        <v>2</v>
      </c>
      <c r="E3231" t="s">
        <v>698</v>
      </c>
      <c r="F3231">
        <v>1</v>
      </c>
      <c r="G3231" t="s">
        <v>583</v>
      </c>
      <c r="H3231">
        <v>905</v>
      </c>
      <c r="I3231" t="s">
        <v>606</v>
      </c>
      <c r="J3231" t="s">
        <v>422</v>
      </c>
      <c r="K3231" t="s">
        <v>593</v>
      </c>
      <c r="L3231">
        <v>4512</v>
      </c>
      <c r="M3231" t="s">
        <v>604</v>
      </c>
      <c r="N3231">
        <v>4765</v>
      </c>
      <c r="O3231">
        <v>136944.34</v>
      </c>
      <c r="P3231">
        <v>2220889</v>
      </c>
      <c r="Q3231" t="str">
        <f t="shared" si="56"/>
        <v>E2 - Low Income Residential</v>
      </c>
      <c r="S3231" t="str">
        <f t="shared" si="57"/>
        <v>A60</v>
      </c>
    </row>
    <row r="3232" spans="1:19" x14ac:dyDescent="0.35">
      <c r="A3232">
        <v>49</v>
      </c>
      <c r="B3232" t="s">
        <v>420</v>
      </c>
      <c r="C3232">
        <v>2021</v>
      </c>
      <c r="D3232">
        <v>2</v>
      </c>
      <c r="E3232" t="s">
        <v>698</v>
      </c>
      <c r="F3232">
        <v>1</v>
      </c>
      <c r="G3232" t="s">
        <v>583</v>
      </c>
      <c r="H3232">
        <v>950</v>
      </c>
      <c r="I3232" t="s">
        <v>607</v>
      </c>
      <c r="J3232" t="s">
        <v>425</v>
      </c>
      <c r="K3232" t="s">
        <v>590</v>
      </c>
      <c r="L3232">
        <v>4512</v>
      </c>
      <c r="M3232" t="s">
        <v>604</v>
      </c>
      <c r="N3232">
        <v>78</v>
      </c>
      <c r="O3232">
        <v>9402.49</v>
      </c>
      <c r="P3232">
        <v>76803</v>
      </c>
      <c r="Q3232" t="str">
        <f t="shared" si="56"/>
        <v>E3 - Small C&amp;I</v>
      </c>
      <c r="S3232" t="str">
        <f t="shared" si="57"/>
        <v>C06</v>
      </c>
    </row>
    <row r="3233" spans="1:19" x14ac:dyDescent="0.35">
      <c r="A3233">
        <v>49</v>
      </c>
      <c r="B3233" t="s">
        <v>420</v>
      </c>
      <c r="C3233">
        <v>2021</v>
      </c>
      <c r="D3233">
        <v>2</v>
      </c>
      <c r="E3233" t="s">
        <v>698</v>
      </c>
      <c r="F3233">
        <v>1</v>
      </c>
      <c r="G3233" t="s">
        <v>583</v>
      </c>
      <c r="H3233">
        <v>954</v>
      </c>
      <c r="I3233" t="s">
        <v>608</v>
      </c>
      <c r="J3233" t="s">
        <v>433</v>
      </c>
      <c r="K3233" t="s">
        <v>596</v>
      </c>
      <c r="L3233">
        <v>4512</v>
      </c>
      <c r="M3233" t="s">
        <v>604</v>
      </c>
      <c r="N3233">
        <v>1</v>
      </c>
      <c r="O3233">
        <v>908.22</v>
      </c>
      <c r="P3233">
        <v>7315</v>
      </c>
      <c r="Q3233" t="str">
        <f t="shared" si="56"/>
        <v>E4 - Medium C&amp;I</v>
      </c>
      <c r="S3233" t="str">
        <f t="shared" si="57"/>
        <v>G02</v>
      </c>
    </row>
    <row r="3234" spans="1:19" x14ac:dyDescent="0.35">
      <c r="A3234">
        <v>49</v>
      </c>
      <c r="B3234" t="s">
        <v>420</v>
      </c>
      <c r="C3234">
        <v>2021</v>
      </c>
      <c r="D3234">
        <v>2</v>
      </c>
      <c r="E3234" t="s">
        <v>698</v>
      </c>
      <c r="F3234">
        <v>3</v>
      </c>
      <c r="G3234" t="s">
        <v>609</v>
      </c>
      <c r="H3234">
        <v>1</v>
      </c>
      <c r="I3234" t="s">
        <v>584</v>
      </c>
      <c r="J3234" t="s">
        <v>450</v>
      </c>
      <c r="K3234" t="s">
        <v>586</v>
      </c>
      <c r="L3234">
        <v>300</v>
      </c>
      <c r="M3234" t="s">
        <v>610</v>
      </c>
      <c r="N3234">
        <v>808</v>
      </c>
      <c r="O3234">
        <v>237077.29</v>
      </c>
      <c r="P3234">
        <v>1039090</v>
      </c>
      <c r="Q3234" t="str">
        <f t="shared" si="56"/>
        <v>E1 - Residential</v>
      </c>
      <c r="S3234" t="str">
        <f t="shared" si="57"/>
        <v>A16</v>
      </c>
    </row>
    <row r="3235" spans="1:19" x14ac:dyDescent="0.35">
      <c r="A3235">
        <v>49</v>
      </c>
      <c r="B3235" t="s">
        <v>420</v>
      </c>
      <c r="C3235">
        <v>2021</v>
      </c>
      <c r="D3235">
        <v>2</v>
      </c>
      <c r="E3235" t="s">
        <v>698</v>
      </c>
      <c r="F3235">
        <v>3</v>
      </c>
      <c r="G3235" t="s">
        <v>609</v>
      </c>
      <c r="H3235">
        <v>5</v>
      </c>
      <c r="I3235" t="s">
        <v>588</v>
      </c>
      <c r="J3235" t="s">
        <v>425</v>
      </c>
      <c r="K3235" t="s">
        <v>590</v>
      </c>
      <c r="L3235">
        <v>300</v>
      </c>
      <c r="M3235" t="s">
        <v>610</v>
      </c>
      <c r="N3235">
        <v>39480</v>
      </c>
      <c r="O3235">
        <v>5477564.7800000003</v>
      </c>
      <c r="P3235">
        <v>42314465</v>
      </c>
      <c r="Q3235" t="str">
        <f t="shared" si="56"/>
        <v>E3 - Small C&amp;I</v>
      </c>
      <c r="S3235" t="str">
        <f t="shared" si="57"/>
        <v>C06</v>
      </c>
    </row>
    <row r="3236" spans="1:19" x14ac:dyDescent="0.35">
      <c r="A3236">
        <v>49</v>
      </c>
      <c r="B3236" t="s">
        <v>420</v>
      </c>
      <c r="C3236">
        <v>2021</v>
      </c>
      <c r="D3236">
        <v>2</v>
      </c>
      <c r="E3236" t="s">
        <v>698</v>
      </c>
      <c r="F3236">
        <v>3</v>
      </c>
      <c r="G3236" t="s">
        <v>609</v>
      </c>
      <c r="H3236">
        <v>6</v>
      </c>
      <c r="I3236" t="s">
        <v>591</v>
      </c>
      <c r="J3236" t="s">
        <v>422</v>
      </c>
      <c r="K3236" t="s">
        <v>593</v>
      </c>
      <c r="L3236">
        <v>300</v>
      </c>
      <c r="M3236" t="s">
        <v>610</v>
      </c>
      <c r="N3236">
        <v>2</v>
      </c>
      <c r="O3236">
        <v>210.64</v>
      </c>
      <c r="P3236">
        <v>1206</v>
      </c>
      <c r="Q3236" t="str">
        <f t="shared" si="56"/>
        <v>E2 - Low Income Residential</v>
      </c>
      <c r="S3236" t="str">
        <f t="shared" si="57"/>
        <v>A60</v>
      </c>
    </row>
    <row r="3237" spans="1:19" x14ac:dyDescent="0.35">
      <c r="A3237">
        <v>49</v>
      </c>
      <c r="B3237" t="s">
        <v>420</v>
      </c>
      <c r="C3237">
        <v>2021</v>
      </c>
      <c r="D3237">
        <v>2</v>
      </c>
      <c r="E3237" t="s">
        <v>698</v>
      </c>
      <c r="F3237">
        <v>3</v>
      </c>
      <c r="G3237" t="s">
        <v>609</v>
      </c>
      <c r="H3237">
        <v>13</v>
      </c>
      <c r="I3237" t="s">
        <v>594</v>
      </c>
      <c r="J3237" t="s">
        <v>433</v>
      </c>
      <c r="K3237" t="s">
        <v>596</v>
      </c>
      <c r="L3237">
        <v>300</v>
      </c>
      <c r="M3237" t="s">
        <v>610</v>
      </c>
      <c r="N3237">
        <v>3535</v>
      </c>
      <c r="O3237">
        <v>7312545.4400000004</v>
      </c>
      <c r="P3237">
        <v>32871742</v>
      </c>
      <c r="Q3237" t="str">
        <f t="shared" si="56"/>
        <v>E4 - Medium C&amp;I</v>
      </c>
      <c r="S3237" t="str">
        <f t="shared" si="57"/>
        <v>G02</v>
      </c>
    </row>
    <row r="3238" spans="1:19" x14ac:dyDescent="0.35">
      <c r="A3238">
        <v>49</v>
      </c>
      <c r="B3238" t="s">
        <v>420</v>
      </c>
      <c r="C3238">
        <v>2021</v>
      </c>
      <c r="D3238">
        <v>2</v>
      </c>
      <c r="E3238" t="s">
        <v>698</v>
      </c>
      <c r="F3238">
        <v>3</v>
      </c>
      <c r="G3238" t="s">
        <v>609</v>
      </c>
      <c r="H3238">
        <v>34</v>
      </c>
      <c r="I3238" t="s">
        <v>597</v>
      </c>
      <c r="J3238" t="s">
        <v>458</v>
      </c>
      <c r="K3238" t="s">
        <v>599</v>
      </c>
      <c r="L3238">
        <v>300</v>
      </c>
      <c r="M3238" t="s">
        <v>610</v>
      </c>
      <c r="N3238">
        <v>97</v>
      </c>
      <c r="O3238">
        <v>8728.02</v>
      </c>
      <c r="P3238">
        <v>36210</v>
      </c>
      <c r="Q3238" t="str">
        <f t="shared" si="56"/>
        <v>E3 - Small C&amp;I</v>
      </c>
      <c r="S3238" t="str">
        <f t="shared" si="57"/>
        <v>C08</v>
      </c>
    </row>
    <row r="3239" spans="1:19" x14ac:dyDescent="0.35">
      <c r="A3239">
        <v>49</v>
      </c>
      <c r="B3239" t="s">
        <v>420</v>
      </c>
      <c r="C3239">
        <v>2021</v>
      </c>
      <c r="D3239">
        <v>2</v>
      </c>
      <c r="E3239" t="s">
        <v>698</v>
      </c>
      <c r="F3239">
        <v>3</v>
      </c>
      <c r="G3239" t="s">
        <v>609</v>
      </c>
      <c r="H3239">
        <v>53</v>
      </c>
      <c r="I3239" t="s">
        <v>611</v>
      </c>
      <c r="J3239" t="s">
        <v>433</v>
      </c>
      <c r="K3239" t="s">
        <v>596</v>
      </c>
      <c r="L3239">
        <v>300</v>
      </c>
      <c r="M3239" t="s">
        <v>610</v>
      </c>
      <c r="N3239">
        <v>175</v>
      </c>
      <c r="O3239">
        <v>439524.42</v>
      </c>
      <c r="P3239">
        <v>2258832</v>
      </c>
      <c r="Q3239" t="str">
        <f t="shared" si="56"/>
        <v>E4 - Medium C&amp;I</v>
      </c>
      <c r="S3239" t="str">
        <f t="shared" si="57"/>
        <v>G02</v>
      </c>
    </row>
    <row r="3240" spans="1:19" x14ac:dyDescent="0.35">
      <c r="A3240">
        <v>49</v>
      </c>
      <c r="B3240" t="s">
        <v>420</v>
      </c>
      <c r="C3240">
        <v>2021</v>
      </c>
      <c r="D3240">
        <v>2</v>
      </c>
      <c r="E3240" t="s">
        <v>698</v>
      </c>
      <c r="F3240">
        <v>3</v>
      </c>
      <c r="G3240" t="s">
        <v>609</v>
      </c>
      <c r="H3240">
        <v>54</v>
      </c>
      <c r="I3240" t="s">
        <v>612</v>
      </c>
      <c r="J3240" t="s">
        <v>458</v>
      </c>
      <c r="K3240" t="s">
        <v>599</v>
      </c>
      <c r="L3240">
        <v>300</v>
      </c>
      <c r="M3240" t="s">
        <v>610</v>
      </c>
      <c r="N3240">
        <v>3</v>
      </c>
      <c r="O3240">
        <v>782.35</v>
      </c>
      <c r="P3240">
        <v>3307</v>
      </c>
      <c r="Q3240" t="str">
        <f t="shared" si="56"/>
        <v>E3 - Small C&amp;I</v>
      </c>
      <c r="S3240" t="str">
        <f t="shared" si="57"/>
        <v>C08</v>
      </c>
    </row>
    <row r="3241" spans="1:19" x14ac:dyDescent="0.35">
      <c r="A3241">
        <v>49</v>
      </c>
      <c r="B3241" t="s">
        <v>420</v>
      </c>
      <c r="C3241">
        <v>2021</v>
      </c>
      <c r="D3241">
        <v>2</v>
      </c>
      <c r="E3241" t="s">
        <v>698</v>
      </c>
      <c r="F3241">
        <v>3</v>
      </c>
      <c r="G3241" t="s">
        <v>609</v>
      </c>
      <c r="H3241">
        <v>55</v>
      </c>
      <c r="I3241" t="s">
        <v>600</v>
      </c>
      <c r="J3241" t="s">
        <v>425</v>
      </c>
      <c r="K3241" t="s">
        <v>590</v>
      </c>
      <c r="L3241">
        <v>300</v>
      </c>
      <c r="M3241" t="s">
        <v>610</v>
      </c>
      <c r="N3241">
        <v>57</v>
      </c>
      <c r="O3241">
        <v>-9575.36</v>
      </c>
      <c r="P3241">
        <v>81330</v>
      </c>
      <c r="Q3241" t="str">
        <f t="shared" si="56"/>
        <v>E3 - Small C&amp;I</v>
      </c>
      <c r="S3241" t="str">
        <f t="shared" si="57"/>
        <v>C06</v>
      </c>
    </row>
    <row r="3242" spans="1:19" x14ac:dyDescent="0.35">
      <c r="A3242">
        <v>49</v>
      </c>
      <c r="B3242" t="s">
        <v>420</v>
      </c>
      <c r="C3242">
        <v>2021</v>
      </c>
      <c r="D3242">
        <v>2</v>
      </c>
      <c r="E3242" t="s">
        <v>698</v>
      </c>
      <c r="F3242">
        <v>3</v>
      </c>
      <c r="G3242" t="s">
        <v>609</v>
      </c>
      <c r="H3242">
        <v>117</v>
      </c>
      <c r="I3242" t="s">
        <v>613</v>
      </c>
      <c r="J3242" t="s">
        <v>461</v>
      </c>
      <c r="K3242" t="s">
        <v>615</v>
      </c>
      <c r="L3242">
        <v>300</v>
      </c>
      <c r="M3242" t="s">
        <v>610</v>
      </c>
      <c r="N3242">
        <v>2</v>
      </c>
      <c r="O3242">
        <v>8012.65</v>
      </c>
      <c r="P3242">
        <v>17226</v>
      </c>
      <c r="Q3242" t="str">
        <f t="shared" si="56"/>
        <v>E5 - Large C&amp;I</v>
      </c>
      <c r="S3242" t="str">
        <f t="shared" si="57"/>
        <v>B32</v>
      </c>
    </row>
    <row r="3243" spans="1:19" x14ac:dyDescent="0.35">
      <c r="A3243">
        <v>49</v>
      </c>
      <c r="B3243" t="s">
        <v>420</v>
      </c>
      <c r="C3243">
        <v>2021</v>
      </c>
      <c r="D3243">
        <v>2</v>
      </c>
      <c r="E3243" t="s">
        <v>698</v>
      </c>
      <c r="F3243">
        <v>3</v>
      </c>
      <c r="G3243" t="s">
        <v>609</v>
      </c>
      <c r="H3243">
        <v>122</v>
      </c>
      <c r="I3243" t="s">
        <v>616</v>
      </c>
      <c r="J3243" t="s">
        <v>461</v>
      </c>
      <c r="K3243" t="s">
        <v>615</v>
      </c>
      <c r="L3243">
        <v>300</v>
      </c>
      <c r="M3243" t="s">
        <v>610</v>
      </c>
      <c r="N3243">
        <v>2</v>
      </c>
      <c r="O3243">
        <v>58481.64</v>
      </c>
      <c r="P3243">
        <v>483249</v>
      </c>
      <c r="Q3243" t="str">
        <f t="shared" si="56"/>
        <v>E5 - Large C&amp;I</v>
      </c>
      <c r="S3243" t="str">
        <f t="shared" si="57"/>
        <v>B32</v>
      </c>
    </row>
    <row r="3244" spans="1:19" x14ac:dyDescent="0.35">
      <c r="A3244">
        <v>49</v>
      </c>
      <c r="B3244" t="s">
        <v>420</v>
      </c>
      <c r="C3244">
        <v>2021</v>
      </c>
      <c r="D3244">
        <v>2</v>
      </c>
      <c r="E3244" t="s">
        <v>698</v>
      </c>
      <c r="F3244">
        <v>3</v>
      </c>
      <c r="G3244" t="s">
        <v>609</v>
      </c>
      <c r="H3244">
        <v>605</v>
      </c>
      <c r="I3244" t="s">
        <v>617</v>
      </c>
      <c r="J3244" t="s">
        <v>441</v>
      </c>
      <c r="K3244" t="s">
        <v>603</v>
      </c>
      <c r="L3244">
        <v>300</v>
      </c>
      <c r="M3244" t="s">
        <v>610</v>
      </c>
      <c r="N3244">
        <v>16</v>
      </c>
      <c r="O3244">
        <v>860.79</v>
      </c>
      <c r="P3244">
        <v>3244</v>
      </c>
      <c r="Q3244" t="str">
        <f t="shared" si="56"/>
        <v>E6 - OTHER</v>
      </c>
      <c r="S3244" t="str">
        <f t="shared" si="57"/>
        <v>S10</v>
      </c>
    </row>
    <row r="3245" spans="1:19" x14ac:dyDescent="0.35">
      <c r="A3245">
        <v>49</v>
      </c>
      <c r="B3245" t="s">
        <v>420</v>
      </c>
      <c r="C3245">
        <v>2021</v>
      </c>
      <c r="D3245">
        <v>2</v>
      </c>
      <c r="E3245" t="s">
        <v>698</v>
      </c>
      <c r="F3245">
        <v>3</v>
      </c>
      <c r="G3245" t="s">
        <v>609</v>
      </c>
      <c r="H3245">
        <v>616</v>
      </c>
      <c r="I3245" t="s">
        <v>601</v>
      </c>
      <c r="J3245" t="s">
        <v>441</v>
      </c>
      <c r="K3245" t="s">
        <v>603</v>
      </c>
      <c r="L3245">
        <v>4532</v>
      </c>
      <c r="M3245" t="s">
        <v>618</v>
      </c>
      <c r="N3245">
        <v>321</v>
      </c>
      <c r="O3245">
        <v>19319.95</v>
      </c>
      <c r="P3245">
        <v>119582</v>
      </c>
      <c r="Q3245" t="str">
        <f t="shared" si="56"/>
        <v>E6 - OTHER</v>
      </c>
      <c r="S3245" t="str">
        <f t="shared" si="57"/>
        <v>S10</v>
      </c>
    </row>
    <row r="3246" spans="1:19" x14ac:dyDescent="0.35">
      <c r="A3246">
        <v>49</v>
      </c>
      <c r="B3246" t="s">
        <v>420</v>
      </c>
      <c r="C3246">
        <v>2021</v>
      </c>
      <c r="D3246">
        <v>2</v>
      </c>
      <c r="E3246" t="s">
        <v>698</v>
      </c>
      <c r="F3246">
        <v>3</v>
      </c>
      <c r="G3246" t="s">
        <v>609</v>
      </c>
      <c r="H3246">
        <v>617</v>
      </c>
      <c r="I3246" t="s">
        <v>619</v>
      </c>
      <c r="J3246" t="s">
        <v>430</v>
      </c>
      <c r="K3246" t="s">
        <v>621</v>
      </c>
      <c r="L3246">
        <v>4532</v>
      </c>
      <c r="M3246" t="s">
        <v>618</v>
      </c>
      <c r="N3246">
        <v>1</v>
      </c>
      <c r="O3246">
        <v>884.09</v>
      </c>
      <c r="P3246">
        <v>5130</v>
      </c>
      <c r="Q3246" t="str">
        <f t="shared" si="56"/>
        <v>E6 - OTHER</v>
      </c>
      <c r="S3246" t="str">
        <f t="shared" si="57"/>
        <v>S14</v>
      </c>
    </row>
    <row r="3247" spans="1:19" x14ac:dyDescent="0.35">
      <c r="A3247">
        <v>49</v>
      </c>
      <c r="B3247" t="s">
        <v>420</v>
      </c>
      <c r="C3247">
        <v>2021</v>
      </c>
      <c r="D3247">
        <v>2</v>
      </c>
      <c r="E3247" t="s">
        <v>698</v>
      </c>
      <c r="F3247">
        <v>3</v>
      </c>
      <c r="G3247" t="s">
        <v>609</v>
      </c>
      <c r="H3247">
        <v>628</v>
      </c>
      <c r="I3247" t="s">
        <v>440</v>
      </c>
      <c r="J3247" t="s">
        <v>441</v>
      </c>
      <c r="K3247" t="s">
        <v>603</v>
      </c>
      <c r="L3247">
        <v>300</v>
      </c>
      <c r="M3247" t="s">
        <v>610</v>
      </c>
      <c r="N3247">
        <v>1073</v>
      </c>
      <c r="O3247">
        <v>91247.28</v>
      </c>
      <c r="P3247">
        <v>321432</v>
      </c>
      <c r="Q3247" t="str">
        <f t="shared" ref="Q3247:Q3278" si="58">VLOOKUP(J3247,S:T,2,FALSE)</f>
        <v>E6 - OTHER</v>
      </c>
      <c r="S3247" t="str">
        <f t="shared" si="57"/>
        <v>S10</v>
      </c>
    </row>
    <row r="3248" spans="1:19" x14ac:dyDescent="0.35">
      <c r="A3248">
        <v>49</v>
      </c>
      <c r="B3248" t="s">
        <v>420</v>
      </c>
      <c r="C3248">
        <v>2021</v>
      </c>
      <c r="D3248">
        <v>2</v>
      </c>
      <c r="E3248" t="s">
        <v>698</v>
      </c>
      <c r="F3248">
        <v>3</v>
      </c>
      <c r="G3248" t="s">
        <v>609</v>
      </c>
      <c r="H3248">
        <v>629</v>
      </c>
      <c r="I3248" t="s">
        <v>622</v>
      </c>
      <c r="J3248" t="s">
        <v>430</v>
      </c>
      <c r="K3248" t="s">
        <v>621</v>
      </c>
      <c r="L3248">
        <v>300</v>
      </c>
      <c r="M3248" t="s">
        <v>610</v>
      </c>
      <c r="N3248">
        <v>8</v>
      </c>
      <c r="O3248">
        <v>220.22</v>
      </c>
      <c r="P3248">
        <v>1222</v>
      </c>
      <c r="Q3248" t="str">
        <f t="shared" si="58"/>
        <v>E6 - OTHER</v>
      </c>
      <c r="S3248" t="str">
        <f t="shared" si="57"/>
        <v>S14</v>
      </c>
    </row>
    <row r="3249" spans="1:19" x14ac:dyDescent="0.35">
      <c r="A3249">
        <v>49</v>
      </c>
      <c r="B3249" t="s">
        <v>420</v>
      </c>
      <c r="C3249">
        <v>2021</v>
      </c>
      <c r="D3249">
        <v>2</v>
      </c>
      <c r="E3249" t="s">
        <v>698</v>
      </c>
      <c r="F3249">
        <v>3</v>
      </c>
      <c r="G3249" t="s">
        <v>609</v>
      </c>
      <c r="H3249">
        <v>631</v>
      </c>
      <c r="I3249" t="s">
        <v>623</v>
      </c>
      <c r="J3249" t="s">
        <v>157</v>
      </c>
      <c r="K3249" t="s">
        <v>625</v>
      </c>
      <c r="L3249">
        <v>300</v>
      </c>
      <c r="M3249" t="s">
        <v>610</v>
      </c>
      <c r="N3249">
        <v>1</v>
      </c>
      <c r="O3249">
        <v>50.06</v>
      </c>
      <c r="P3249">
        <v>233</v>
      </c>
      <c r="Q3249" t="str">
        <f t="shared" si="58"/>
        <v>E6 - OTHER</v>
      </c>
      <c r="S3249" t="str">
        <f t="shared" si="57"/>
        <v>S5A</v>
      </c>
    </row>
    <row r="3250" spans="1:19" x14ac:dyDescent="0.35">
      <c r="A3250">
        <v>49</v>
      </c>
      <c r="B3250" t="s">
        <v>420</v>
      </c>
      <c r="C3250">
        <v>2021</v>
      </c>
      <c r="D3250">
        <v>2</v>
      </c>
      <c r="E3250" t="s">
        <v>698</v>
      </c>
      <c r="F3250">
        <v>3</v>
      </c>
      <c r="G3250" t="s">
        <v>609</v>
      </c>
      <c r="H3250">
        <v>700</v>
      </c>
      <c r="I3250" t="s">
        <v>626</v>
      </c>
      <c r="J3250" t="s">
        <v>438</v>
      </c>
      <c r="K3250" t="s">
        <v>628</v>
      </c>
      <c r="L3250">
        <v>300</v>
      </c>
      <c r="M3250" t="s">
        <v>610</v>
      </c>
      <c r="N3250">
        <v>51</v>
      </c>
      <c r="O3250">
        <v>1014304.79</v>
      </c>
      <c r="P3250">
        <v>5355991</v>
      </c>
      <c r="Q3250" t="str">
        <f t="shared" si="58"/>
        <v>E5 - Large C&amp;I</v>
      </c>
      <c r="S3250" t="str">
        <f t="shared" si="57"/>
        <v>G32</v>
      </c>
    </row>
    <row r="3251" spans="1:19" x14ac:dyDescent="0.35">
      <c r="A3251">
        <v>49</v>
      </c>
      <c r="B3251" t="s">
        <v>420</v>
      </c>
      <c r="C3251">
        <v>2021</v>
      </c>
      <c r="D3251">
        <v>2</v>
      </c>
      <c r="E3251" t="s">
        <v>698</v>
      </c>
      <c r="F3251">
        <v>3</v>
      </c>
      <c r="G3251" t="s">
        <v>609</v>
      </c>
      <c r="H3251">
        <v>705</v>
      </c>
      <c r="I3251" t="s">
        <v>629</v>
      </c>
      <c r="J3251" t="s">
        <v>438</v>
      </c>
      <c r="K3251" t="s">
        <v>628</v>
      </c>
      <c r="L3251">
        <v>300</v>
      </c>
      <c r="M3251" t="s">
        <v>610</v>
      </c>
      <c r="N3251">
        <v>74</v>
      </c>
      <c r="O3251">
        <v>1572931.71</v>
      </c>
      <c r="P3251">
        <v>7747679</v>
      </c>
      <c r="Q3251" t="str">
        <f t="shared" si="58"/>
        <v>E5 - Large C&amp;I</v>
      </c>
      <c r="S3251" t="str">
        <f t="shared" si="57"/>
        <v>G32</v>
      </c>
    </row>
    <row r="3252" spans="1:19" x14ac:dyDescent="0.35">
      <c r="A3252">
        <v>49</v>
      </c>
      <c r="B3252" t="s">
        <v>420</v>
      </c>
      <c r="C3252">
        <v>2021</v>
      </c>
      <c r="D3252">
        <v>2</v>
      </c>
      <c r="E3252" t="s">
        <v>698</v>
      </c>
      <c r="F3252">
        <v>3</v>
      </c>
      <c r="G3252" t="s">
        <v>609</v>
      </c>
      <c r="H3252">
        <v>710</v>
      </c>
      <c r="I3252" t="s">
        <v>630</v>
      </c>
      <c r="J3252" t="s">
        <v>438</v>
      </c>
      <c r="K3252" t="s">
        <v>628</v>
      </c>
      <c r="L3252">
        <v>4532</v>
      </c>
      <c r="M3252" t="s">
        <v>618</v>
      </c>
      <c r="N3252">
        <v>300</v>
      </c>
      <c r="O3252">
        <v>4297771.2</v>
      </c>
      <c r="P3252">
        <v>57046643</v>
      </c>
      <c r="Q3252" t="str">
        <f t="shared" si="58"/>
        <v>E5 - Large C&amp;I</v>
      </c>
      <c r="S3252" t="str">
        <f t="shared" si="57"/>
        <v>G32</v>
      </c>
    </row>
    <row r="3253" spans="1:19" x14ac:dyDescent="0.35">
      <c r="A3253">
        <v>49</v>
      </c>
      <c r="B3253" t="s">
        <v>420</v>
      </c>
      <c r="C3253">
        <v>2021</v>
      </c>
      <c r="D3253">
        <v>2</v>
      </c>
      <c r="E3253" t="s">
        <v>698</v>
      </c>
      <c r="F3253">
        <v>3</v>
      </c>
      <c r="G3253" t="s">
        <v>609</v>
      </c>
      <c r="H3253">
        <v>711</v>
      </c>
      <c r="I3253" t="s">
        <v>631</v>
      </c>
      <c r="J3253" t="s">
        <v>438</v>
      </c>
      <c r="K3253" t="s">
        <v>628</v>
      </c>
      <c r="L3253">
        <v>4532</v>
      </c>
      <c r="M3253" t="s">
        <v>618</v>
      </c>
      <c r="N3253">
        <v>335</v>
      </c>
      <c r="O3253">
        <v>4979074.72</v>
      </c>
      <c r="P3253">
        <v>66923059</v>
      </c>
      <c r="Q3253" t="str">
        <f t="shared" si="58"/>
        <v>E5 - Large C&amp;I</v>
      </c>
      <c r="S3253" t="str">
        <f t="shared" si="57"/>
        <v>G32</v>
      </c>
    </row>
    <row r="3254" spans="1:19" x14ac:dyDescent="0.35">
      <c r="A3254">
        <v>49</v>
      </c>
      <c r="B3254" t="s">
        <v>420</v>
      </c>
      <c r="C3254">
        <v>2021</v>
      </c>
      <c r="D3254">
        <v>2</v>
      </c>
      <c r="E3254" t="s">
        <v>698</v>
      </c>
      <c r="F3254">
        <v>3</v>
      </c>
      <c r="G3254" t="s">
        <v>609</v>
      </c>
      <c r="H3254">
        <v>903</v>
      </c>
      <c r="I3254" t="s">
        <v>605</v>
      </c>
      <c r="J3254" t="s">
        <v>450</v>
      </c>
      <c r="K3254" t="s">
        <v>586</v>
      </c>
      <c r="L3254">
        <v>4532</v>
      </c>
      <c r="M3254" t="s">
        <v>618</v>
      </c>
      <c r="N3254">
        <v>107</v>
      </c>
      <c r="O3254">
        <v>25624.560000000001</v>
      </c>
      <c r="P3254">
        <v>219065</v>
      </c>
      <c r="Q3254" t="str">
        <f t="shared" si="58"/>
        <v>E1 - Residential</v>
      </c>
      <c r="S3254" t="str">
        <f t="shared" si="57"/>
        <v>A16</v>
      </c>
    </row>
    <row r="3255" spans="1:19" x14ac:dyDescent="0.35">
      <c r="A3255">
        <v>49</v>
      </c>
      <c r="B3255" t="s">
        <v>420</v>
      </c>
      <c r="C3255">
        <v>2021</v>
      </c>
      <c r="D3255">
        <v>2</v>
      </c>
      <c r="E3255" t="s">
        <v>698</v>
      </c>
      <c r="F3255">
        <v>3</v>
      </c>
      <c r="G3255" t="s">
        <v>609</v>
      </c>
      <c r="H3255">
        <v>924</v>
      </c>
      <c r="I3255" t="s">
        <v>632</v>
      </c>
      <c r="J3255" t="s">
        <v>444</v>
      </c>
      <c r="K3255" t="s">
        <v>634</v>
      </c>
      <c r="L3255">
        <v>4532</v>
      </c>
      <c r="M3255" t="s">
        <v>618</v>
      </c>
      <c r="N3255">
        <v>1</v>
      </c>
      <c r="O3255">
        <v>128092.49</v>
      </c>
      <c r="P3255">
        <v>1156720</v>
      </c>
      <c r="Q3255" t="str">
        <f t="shared" si="58"/>
        <v>E5 - Large C&amp;I</v>
      </c>
      <c r="S3255" t="str">
        <f t="shared" si="57"/>
        <v>X01</v>
      </c>
    </row>
    <row r="3256" spans="1:19" x14ac:dyDescent="0.35">
      <c r="A3256">
        <v>49</v>
      </c>
      <c r="B3256" t="s">
        <v>420</v>
      </c>
      <c r="C3256">
        <v>2021</v>
      </c>
      <c r="D3256">
        <v>2</v>
      </c>
      <c r="E3256" t="s">
        <v>698</v>
      </c>
      <c r="F3256">
        <v>3</v>
      </c>
      <c r="G3256" t="s">
        <v>609</v>
      </c>
      <c r="H3256">
        <v>950</v>
      </c>
      <c r="I3256" t="s">
        <v>607</v>
      </c>
      <c r="J3256" t="s">
        <v>425</v>
      </c>
      <c r="K3256" t="s">
        <v>590</v>
      </c>
      <c r="L3256">
        <v>4532</v>
      </c>
      <c r="M3256" t="s">
        <v>618</v>
      </c>
      <c r="N3256">
        <v>10601</v>
      </c>
      <c r="O3256">
        <v>1698514.36</v>
      </c>
      <c r="P3256">
        <v>14219638</v>
      </c>
      <c r="Q3256" t="str">
        <f t="shared" si="58"/>
        <v>E3 - Small C&amp;I</v>
      </c>
      <c r="S3256" t="str">
        <f t="shared" si="57"/>
        <v>C06</v>
      </c>
    </row>
    <row r="3257" spans="1:19" x14ac:dyDescent="0.35">
      <c r="A3257">
        <v>49</v>
      </c>
      <c r="B3257" t="s">
        <v>420</v>
      </c>
      <c r="C3257">
        <v>2021</v>
      </c>
      <c r="D3257">
        <v>2</v>
      </c>
      <c r="E3257" t="s">
        <v>698</v>
      </c>
      <c r="F3257">
        <v>3</v>
      </c>
      <c r="G3257" t="s">
        <v>609</v>
      </c>
      <c r="H3257">
        <v>951</v>
      </c>
      <c r="I3257" t="s">
        <v>635</v>
      </c>
      <c r="J3257" t="s">
        <v>458</v>
      </c>
      <c r="K3257" t="s">
        <v>599</v>
      </c>
      <c r="L3257">
        <v>4532</v>
      </c>
      <c r="M3257" t="s">
        <v>618</v>
      </c>
      <c r="N3257">
        <v>125</v>
      </c>
      <c r="O3257">
        <v>10250.32</v>
      </c>
      <c r="P3257">
        <v>75921</v>
      </c>
      <c r="Q3257" t="str">
        <f t="shared" si="58"/>
        <v>E3 - Small C&amp;I</v>
      </c>
      <c r="S3257" t="str">
        <f t="shared" si="57"/>
        <v>C08</v>
      </c>
    </row>
    <row r="3258" spans="1:19" x14ac:dyDescent="0.35">
      <c r="A3258">
        <v>49</v>
      </c>
      <c r="B3258" t="s">
        <v>420</v>
      </c>
      <c r="C3258">
        <v>2021</v>
      </c>
      <c r="D3258">
        <v>2</v>
      </c>
      <c r="E3258" t="s">
        <v>698</v>
      </c>
      <c r="F3258">
        <v>3</v>
      </c>
      <c r="G3258" t="s">
        <v>609</v>
      </c>
      <c r="H3258">
        <v>954</v>
      </c>
      <c r="I3258" t="s">
        <v>608</v>
      </c>
      <c r="J3258" t="s">
        <v>433</v>
      </c>
      <c r="K3258" t="s">
        <v>596</v>
      </c>
      <c r="L3258">
        <v>4532</v>
      </c>
      <c r="M3258" t="s">
        <v>618</v>
      </c>
      <c r="N3258">
        <v>3651</v>
      </c>
      <c r="O3258">
        <v>5527936.8899999997</v>
      </c>
      <c r="P3258">
        <v>59941895</v>
      </c>
      <c r="Q3258" t="str">
        <f t="shared" si="58"/>
        <v>E4 - Medium C&amp;I</v>
      </c>
      <c r="S3258" t="str">
        <f t="shared" si="57"/>
        <v>G02</v>
      </c>
    </row>
    <row r="3259" spans="1:19" x14ac:dyDescent="0.35">
      <c r="A3259">
        <v>49</v>
      </c>
      <c r="B3259" t="s">
        <v>420</v>
      </c>
      <c r="C3259">
        <v>2021</v>
      </c>
      <c r="D3259">
        <v>2</v>
      </c>
      <c r="E3259" t="s">
        <v>698</v>
      </c>
      <c r="F3259">
        <v>5</v>
      </c>
      <c r="G3259" t="s">
        <v>636</v>
      </c>
      <c r="H3259">
        <v>1</v>
      </c>
      <c r="I3259" t="s">
        <v>584</v>
      </c>
      <c r="J3259" t="s">
        <v>450</v>
      </c>
      <c r="K3259" t="s">
        <v>586</v>
      </c>
      <c r="L3259">
        <v>460</v>
      </c>
      <c r="M3259" t="s">
        <v>637</v>
      </c>
      <c r="N3259">
        <v>7</v>
      </c>
      <c r="O3259">
        <v>713.65</v>
      </c>
      <c r="P3259">
        <v>2918</v>
      </c>
      <c r="Q3259" t="str">
        <f t="shared" si="58"/>
        <v>E1 - Residential</v>
      </c>
      <c r="S3259" t="str">
        <f t="shared" si="57"/>
        <v>A16</v>
      </c>
    </row>
    <row r="3260" spans="1:19" x14ac:dyDescent="0.35">
      <c r="A3260">
        <v>49</v>
      </c>
      <c r="B3260" t="s">
        <v>420</v>
      </c>
      <c r="C3260">
        <v>2021</v>
      </c>
      <c r="D3260">
        <v>2</v>
      </c>
      <c r="E3260" t="s">
        <v>698</v>
      </c>
      <c r="F3260">
        <v>5</v>
      </c>
      <c r="G3260" t="s">
        <v>636</v>
      </c>
      <c r="H3260">
        <v>5</v>
      </c>
      <c r="I3260" t="s">
        <v>588</v>
      </c>
      <c r="J3260" t="s">
        <v>425</v>
      </c>
      <c r="K3260" t="s">
        <v>590</v>
      </c>
      <c r="L3260">
        <v>460</v>
      </c>
      <c r="M3260" t="s">
        <v>637</v>
      </c>
      <c r="N3260">
        <v>763</v>
      </c>
      <c r="O3260">
        <v>302791.48</v>
      </c>
      <c r="P3260">
        <v>1419606</v>
      </c>
      <c r="Q3260" t="str">
        <f t="shared" si="58"/>
        <v>E3 - Small C&amp;I</v>
      </c>
      <c r="S3260" t="str">
        <f t="shared" si="57"/>
        <v>C06</v>
      </c>
    </row>
    <row r="3261" spans="1:19" x14ac:dyDescent="0.35">
      <c r="A3261">
        <v>49</v>
      </c>
      <c r="B3261" t="s">
        <v>420</v>
      </c>
      <c r="C3261">
        <v>2021</v>
      </c>
      <c r="D3261">
        <v>2</v>
      </c>
      <c r="E3261" t="s">
        <v>698</v>
      </c>
      <c r="F3261">
        <v>5</v>
      </c>
      <c r="G3261" t="s">
        <v>636</v>
      </c>
      <c r="H3261">
        <v>6</v>
      </c>
      <c r="I3261" t="s">
        <v>591</v>
      </c>
      <c r="J3261" t="s">
        <v>422</v>
      </c>
      <c r="K3261" t="s">
        <v>593</v>
      </c>
      <c r="L3261">
        <v>460</v>
      </c>
      <c r="M3261" t="s">
        <v>637</v>
      </c>
      <c r="N3261">
        <v>1</v>
      </c>
      <c r="O3261">
        <v>43.57</v>
      </c>
      <c r="P3261">
        <v>227</v>
      </c>
      <c r="Q3261" t="str">
        <f t="shared" si="58"/>
        <v>E2 - Low Income Residential</v>
      </c>
      <c r="S3261" t="str">
        <f t="shared" si="57"/>
        <v>A60</v>
      </c>
    </row>
    <row r="3262" spans="1:19" x14ac:dyDescent="0.35">
      <c r="A3262">
        <v>49</v>
      </c>
      <c r="B3262" t="s">
        <v>420</v>
      </c>
      <c r="C3262">
        <v>2021</v>
      </c>
      <c r="D3262">
        <v>2</v>
      </c>
      <c r="E3262" t="s">
        <v>698</v>
      </c>
      <c r="F3262">
        <v>5</v>
      </c>
      <c r="G3262" t="s">
        <v>636</v>
      </c>
      <c r="H3262">
        <v>13</v>
      </c>
      <c r="I3262" t="s">
        <v>594</v>
      </c>
      <c r="J3262" t="s">
        <v>433</v>
      </c>
      <c r="K3262" t="s">
        <v>596</v>
      </c>
      <c r="L3262">
        <v>460</v>
      </c>
      <c r="M3262" t="s">
        <v>637</v>
      </c>
      <c r="N3262">
        <v>269</v>
      </c>
      <c r="O3262">
        <v>776955.93</v>
      </c>
      <c r="P3262">
        <v>3431922</v>
      </c>
      <c r="Q3262" t="str">
        <f t="shared" si="58"/>
        <v>E4 - Medium C&amp;I</v>
      </c>
      <c r="S3262" t="str">
        <f t="shared" si="57"/>
        <v>G02</v>
      </c>
    </row>
    <row r="3263" spans="1:19" x14ac:dyDescent="0.35">
      <c r="A3263">
        <v>49</v>
      </c>
      <c r="B3263" t="s">
        <v>420</v>
      </c>
      <c r="C3263">
        <v>2021</v>
      </c>
      <c r="D3263">
        <v>2</v>
      </c>
      <c r="E3263" t="s">
        <v>698</v>
      </c>
      <c r="F3263">
        <v>5</v>
      </c>
      <c r="G3263" t="s">
        <v>636</v>
      </c>
      <c r="H3263">
        <v>53</v>
      </c>
      <c r="I3263" t="s">
        <v>611</v>
      </c>
      <c r="J3263" t="s">
        <v>433</v>
      </c>
      <c r="K3263" t="s">
        <v>596</v>
      </c>
      <c r="L3263">
        <v>460</v>
      </c>
      <c r="M3263" t="s">
        <v>637</v>
      </c>
      <c r="N3263">
        <v>9</v>
      </c>
      <c r="O3263">
        <v>21485.66</v>
      </c>
      <c r="P3263">
        <v>99759</v>
      </c>
      <c r="Q3263" t="str">
        <f t="shared" si="58"/>
        <v>E4 - Medium C&amp;I</v>
      </c>
      <c r="S3263" t="str">
        <f t="shared" si="57"/>
        <v>G02</v>
      </c>
    </row>
    <row r="3264" spans="1:19" x14ac:dyDescent="0.35">
      <c r="A3264">
        <v>49</v>
      </c>
      <c r="B3264" t="s">
        <v>420</v>
      </c>
      <c r="C3264">
        <v>2021</v>
      </c>
      <c r="D3264">
        <v>2</v>
      </c>
      <c r="E3264" t="s">
        <v>698</v>
      </c>
      <c r="F3264">
        <v>5</v>
      </c>
      <c r="G3264" t="s">
        <v>636</v>
      </c>
      <c r="H3264">
        <v>122</v>
      </c>
      <c r="I3264" t="s">
        <v>616</v>
      </c>
      <c r="J3264" t="s">
        <v>461</v>
      </c>
      <c r="K3264" t="s">
        <v>615</v>
      </c>
      <c r="L3264">
        <v>460</v>
      </c>
      <c r="M3264" t="s">
        <v>637</v>
      </c>
      <c r="N3264">
        <v>1</v>
      </c>
      <c r="O3264">
        <v>28983.86</v>
      </c>
      <c r="P3264">
        <v>382874</v>
      </c>
      <c r="Q3264" t="str">
        <f t="shared" si="58"/>
        <v>E5 - Large C&amp;I</v>
      </c>
      <c r="S3264" t="str">
        <f t="shared" si="57"/>
        <v>B32</v>
      </c>
    </row>
    <row r="3265" spans="1:19" x14ac:dyDescent="0.35">
      <c r="A3265">
        <v>49</v>
      </c>
      <c r="B3265" t="s">
        <v>420</v>
      </c>
      <c r="C3265">
        <v>2021</v>
      </c>
      <c r="D3265">
        <v>2</v>
      </c>
      <c r="E3265" t="s">
        <v>698</v>
      </c>
      <c r="F3265">
        <v>5</v>
      </c>
      <c r="G3265" t="s">
        <v>636</v>
      </c>
      <c r="H3265">
        <v>616</v>
      </c>
      <c r="I3265" t="s">
        <v>601</v>
      </c>
      <c r="J3265" t="s">
        <v>441</v>
      </c>
      <c r="K3265" t="s">
        <v>603</v>
      </c>
      <c r="L3265">
        <v>4552</v>
      </c>
      <c r="M3265" t="s">
        <v>638</v>
      </c>
      <c r="N3265">
        <v>20</v>
      </c>
      <c r="O3265">
        <v>2515.41</v>
      </c>
      <c r="P3265">
        <v>14757</v>
      </c>
      <c r="Q3265" t="str">
        <f t="shared" si="58"/>
        <v>E6 - OTHER</v>
      </c>
      <c r="S3265" t="str">
        <f t="shared" si="57"/>
        <v>S10</v>
      </c>
    </row>
    <row r="3266" spans="1:19" x14ac:dyDescent="0.35">
      <c r="A3266">
        <v>49</v>
      </c>
      <c r="B3266" t="s">
        <v>420</v>
      </c>
      <c r="C3266">
        <v>2021</v>
      </c>
      <c r="D3266">
        <v>2</v>
      </c>
      <c r="E3266" t="s">
        <v>698</v>
      </c>
      <c r="F3266">
        <v>5</v>
      </c>
      <c r="G3266" t="s">
        <v>636</v>
      </c>
      <c r="H3266">
        <v>628</v>
      </c>
      <c r="I3266" t="s">
        <v>440</v>
      </c>
      <c r="J3266" t="s">
        <v>441</v>
      </c>
      <c r="K3266" t="s">
        <v>603</v>
      </c>
      <c r="L3266">
        <v>460</v>
      </c>
      <c r="M3266" t="s">
        <v>637</v>
      </c>
      <c r="N3266">
        <v>54</v>
      </c>
      <c r="O3266">
        <v>9907.14</v>
      </c>
      <c r="P3266">
        <v>35683</v>
      </c>
      <c r="Q3266" t="str">
        <f t="shared" si="58"/>
        <v>E6 - OTHER</v>
      </c>
      <c r="S3266" t="str">
        <f t="shared" si="57"/>
        <v>S10</v>
      </c>
    </row>
    <row r="3267" spans="1:19" x14ac:dyDescent="0.35">
      <c r="A3267">
        <v>49</v>
      </c>
      <c r="B3267" t="s">
        <v>420</v>
      </c>
      <c r="C3267">
        <v>2021</v>
      </c>
      <c r="D3267">
        <v>2</v>
      </c>
      <c r="E3267" t="s">
        <v>698</v>
      </c>
      <c r="F3267">
        <v>5</v>
      </c>
      <c r="G3267" t="s">
        <v>636</v>
      </c>
      <c r="H3267">
        <v>700</v>
      </c>
      <c r="I3267" t="s">
        <v>626</v>
      </c>
      <c r="J3267" t="s">
        <v>438</v>
      </c>
      <c r="K3267" t="s">
        <v>628</v>
      </c>
      <c r="L3267">
        <v>460</v>
      </c>
      <c r="M3267" t="s">
        <v>637</v>
      </c>
      <c r="N3267">
        <v>33</v>
      </c>
      <c r="O3267">
        <v>366447.34</v>
      </c>
      <c r="P3267">
        <v>1760970</v>
      </c>
      <c r="Q3267" t="str">
        <f t="shared" si="58"/>
        <v>E5 - Large C&amp;I</v>
      </c>
      <c r="S3267" t="str">
        <f t="shared" si="57"/>
        <v>G32</v>
      </c>
    </row>
    <row r="3268" spans="1:19" x14ac:dyDescent="0.35">
      <c r="A3268">
        <v>49</v>
      </c>
      <c r="B3268" t="s">
        <v>420</v>
      </c>
      <c r="C3268">
        <v>2021</v>
      </c>
      <c r="D3268">
        <v>2</v>
      </c>
      <c r="E3268" t="s">
        <v>698</v>
      </c>
      <c r="F3268">
        <v>5</v>
      </c>
      <c r="G3268" t="s">
        <v>636</v>
      </c>
      <c r="H3268">
        <v>705</v>
      </c>
      <c r="I3268" t="s">
        <v>629</v>
      </c>
      <c r="J3268" t="s">
        <v>438</v>
      </c>
      <c r="K3268" t="s">
        <v>628</v>
      </c>
      <c r="L3268">
        <v>460</v>
      </c>
      <c r="M3268" t="s">
        <v>637</v>
      </c>
      <c r="N3268">
        <v>24</v>
      </c>
      <c r="O3268">
        <v>321222.43</v>
      </c>
      <c r="P3268">
        <v>1643145</v>
      </c>
      <c r="Q3268" t="str">
        <f t="shared" si="58"/>
        <v>E5 - Large C&amp;I</v>
      </c>
      <c r="S3268" t="str">
        <f t="shared" si="57"/>
        <v>G32</v>
      </c>
    </row>
    <row r="3269" spans="1:19" x14ac:dyDescent="0.35">
      <c r="A3269">
        <v>49</v>
      </c>
      <c r="B3269" t="s">
        <v>420</v>
      </c>
      <c r="C3269">
        <v>2021</v>
      </c>
      <c r="D3269">
        <v>2</v>
      </c>
      <c r="E3269" t="s">
        <v>698</v>
      </c>
      <c r="F3269">
        <v>5</v>
      </c>
      <c r="G3269" t="s">
        <v>636</v>
      </c>
      <c r="H3269">
        <v>710</v>
      </c>
      <c r="I3269" t="s">
        <v>630</v>
      </c>
      <c r="J3269" t="s">
        <v>438</v>
      </c>
      <c r="K3269" t="s">
        <v>628</v>
      </c>
      <c r="L3269">
        <v>4552</v>
      </c>
      <c r="M3269" t="s">
        <v>638</v>
      </c>
      <c r="N3269">
        <v>101</v>
      </c>
      <c r="O3269">
        <v>2034105.63</v>
      </c>
      <c r="P3269">
        <v>26569362</v>
      </c>
      <c r="Q3269" t="str">
        <f t="shared" si="58"/>
        <v>E5 - Large C&amp;I</v>
      </c>
      <c r="S3269" t="str">
        <f t="shared" si="57"/>
        <v>G32</v>
      </c>
    </row>
    <row r="3270" spans="1:19" x14ac:dyDescent="0.35">
      <c r="A3270">
        <v>49</v>
      </c>
      <c r="B3270" t="s">
        <v>420</v>
      </c>
      <c r="C3270">
        <v>2021</v>
      </c>
      <c r="D3270">
        <v>2</v>
      </c>
      <c r="E3270" t="s">
        <v>698</v>
      </c>
      <c r="F3270">
        <v>5</v>
      </c>
      <c r="G3270" t="s">
        <v>636</v>
      </c>
      <c r="H3270">
        <v>711</v>
      </c>
      <c r="I3270" t="s">
        <v>631</v>
      </c>
      <c r="J3270" t="s">
        <v>438</v>
      </c>
      <c r="K3270" t="s">
        <v>628</v>
      </c>
      <c r="L3270">
        <v>4552</v>
      </c>
      <c r="M3270" t="s">
        <v>638</v>
      </c>
      <c r="N3270">
        <v>76</v>
      </c>
      <c r="O3270">
        <v>1163221.22</v>
      </c>
      <c r="P3270">
        <v>14691578</v>
      </c>
      <c r="Q3270" t="str">
        <f t="shared" si="58"/>
        <v>E5 - Large C&amp;I</v>
      </c>
      <c r="S3270" t="str">
        <f t="shared" si="57"/>
        <v>G32</v>
      </c>
    </row>
    <row r="3271" spans="1:19" x14ac:dyDescent="0.35">
      <c r="A3271">
        <v>49</v>
      </c>
      <c r="B3271" t="s">
        <v>420</v>
      </c>
      <c r="C3271">
        <v>2021</v>
      </c>
      <c r="D3271">
        <v>2</v>
      </c>
      <c r="E3271" t="s">
        <v>698</v>
      </c>
      <c r="F3271">
        <v>5</v>
      </c>
      <c r="G3271" t="s">
        <v>636</v>
      </c>
      <c r="H3271">
        <v>943</v>
      </c>
      <c r="I3271" t="s">
        <v>639</v>
      </c>
      <c r="J3271" t="s">
        <v>465</v>
      </c>
      <c r="K3271" t="s">
        <v>641</v>
      </c>
      <c r="L3271">
        <v>4552</v>
      </c>
      <c r="M3271" t="s">
        <v>638</v>
      </c>
      <c r="N3271">
        <v>1</v>
      </c>
      <c r="O3271">
        <v>8786.49</v>
      </c>
      <c r="P3271">
        <v>0</v>
      </c>
      <c r="Q3271" t="str">
        <f t="shared" si="58"/>
        <v>E6 - OTHER</v>
      </c>
      <c r="S3271" t="str">
        <f t="shared" si="57"/>
        <v>M1A</v>
      </c>
    </row>
    <row r="3272" spans="1:19" x14ac:dyDescent="0.35">
      <c r="A3272">
        <v>49</v>
      </c>
      <c r="B3272" t="s">
        <v>420</v>
      </c>
      <c r="C3272">
        <v>2021</v>
      </c>
      <c r="D3272">
        <v>2</v>
      </c>
      <c r="E3272" t="s">
        <v>698</v>
      </c>
      <c r="F3272">
        <v>5</v>
      </c>
      <c r="G3272" t="s">
        <v>636</v>
      </c>
      <c r="H3272">
        <v>944</v>
      </c>
      <c r="I3272" t="s">
        <v>642</v>
      </c>
      <c r="J3272" t="s">
        <v>472</v>
      </c>
      <c r="K3272" t="s">
        <v>644</v>
      </c>
      <c r="L3272">
        <v>4552</v>
      </c>
      <c r="M3272" t="s">
        <v>638</v>
      </c>
      <c r="N3272">
        <v>1</v>
      </c>
      <c r="O3272">
        <v>7561.68</v>
      </c>
      <c r="P3272">
        <v>330821</v>
      </c>
      <c r="Q3272" t="str">
        <f t="shared" si="58"/>
        <v>E6 - OTHER</v>
      </c>
      <c r="S3272" t="str">
        <f t="shared" si="57"/>
        <v>M1B</v>
      </c>
    </row>
    <row r="3273" spans="1:19" x14ac:dyDescent="0.35">
      <c r="A3273">
        <v>49</v>
      </c>
      <c r="B3273" t="s">
        <v>420</v>
      </c>
      <c r="C3273">
        <v>2021</v>
      </c>
      <c r="D3273">
        <v>2</v>
      </c>
      <c r="E3273" t="s">
        <v>698</v>
      </c>
      <c r="F3273">
        <v>5</v>
      </c>
      <c r="G3273" t="s">
        <v>636</v>
      </c>
      <c r="H3273">
        <v>950</v>
      </c>
      <c r="I3273" t="s">
        <v>607</v>
      </c>
      <c r="J3273" t="s">
        <v>425</v>
      </c>
      <c r="K3273" t="s">
        <v>590</v>
      </c>
      <c r="L3273">
        <v>4552</v>
      </c>
      <c r="M3273" t="s">
        <v>638</v>
      </c>
      <c r="N3273">
        <v>148</v>
      </c>
      <c r="O3273">
        <v>52644.69</v>
      </c>
      <c r="P3273">
        <v>466069</v>
      </c>
      <c r="Q3273" t="str">
        <f t="shared" si="58"/>
        <v>E3 - Small C&amp;I</v>
      </c>
      <c r="S3273" t="str">
        <f t="shared" si="57"/>
        <v>C06</v>
      </c>
    </row>
    <row r="3274" spans="1:19" x14ac:dyDescent="0.35">
      <c r="A3274">
        <v>49</v>
      </c>
      <c r="B3274" t="s">
        <v>420</v>
      </c>
      <c r="C3274">
        <v>2021</v>
      </c>
      <c r="D3274">
        <v>2</v>
      </c>
      <c r="E3274" t="s">
        <v>698</v>
      </c>
      <c r="F3274">
        <v>5</v>
      </c>
      <c r="G3274" t="s">
        <v>636</v>
      </c>
      <c r="H3274">
        <v>954</v>
      </c>
      <c r="I3274" t="s">
        <v>608</v>
      </c>
      <c r="J3274" t="s">
        <v>433</v>
      </c>
      <c r="K3274" t="s">
        <v>596</v>
      </c>
      <c r="L3274">
        <v>4552</v>
      </c>
      <c r="M3274" t="s">
        <v>638</v>
      </c>
      <c r="N3274">
        <v>190</v>
      </c>
      <c r="O3274">
        <v>400030.77</v>
      </c>
      <c r="P3274">
        <v>3961301</v>
      </c>
      <c r="Q3274" t="str">
        <f t="shared" si="58"/>
        <v>E4 - Medium C&amp;I</v>
      </c>
      <c r="S3274" t="str">
        <f t="shared" si="57"/>
        <v>G02</v>
      </c>
    </row>
    <row r="3275" spans="1:19" x14ac:dyDescent="0.35">
      <c r="A3275">
        <v>49</v>
      </c>
      <c r="B3275" t="s">
        <v>420</v>
      </c>
      <c r="C3275">
        <v>2021</v>
      </c>
      <c r="D3275">
        <v>2</v>
      </c>
      <c r="E3275" t="s">
        <v>698</v>
      </c>
      <c r="F3275">
        <v>6</v>
      </c>
      <c r="G3275" t="s">
        <v>645</v>
      </c>
      <c r="H3275">
        <v>34</v>
      </c>
      <c r="I3275" t="s">
        <v>597</v>
      </c>
      <c r="J3275" t="s">
        <v>458</v>
      </c>
      <c r="K3275" t="s">
        <v>599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 t="shared" si="58"/>
        <v>E3 - Small C&amp;I</v>
      </c>
      <c r="S3275" t="str">
        <f t="shared" si="57"/>
        <v>C08</v>
      </c>
    </row>
    <row r="3276" spans="1:19" x14ac:dyDescent="0.35">
      <c r="A3276">
        <v>49</v>
      </c>
      <c r="B3276" t="s">
        <v>420</v>
      </c>
      <c r="C3276">
        <v>2021</v>
      </c>
      <c r="D3276">
        <v>2</v>
      </c>
      <c r="E3276" t="s">
        <v>698</v>
      </c>
      <c r="F3276">
        <v>6</v>
      </c>
      <c r="G3276" t="s">
        <v>645</v>
      </c>
      <c r="H3276">
        <v>605</v>
      </c>
      <c r="I3276" t="s">
        <v>617</v>
      </c>
      <c r="J3276" t="s">
        <v>441</v>
      </c>
      <c r="K3276" t="s">
        <v>603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 t="shared" si="58"/>
        <v>E6 - OTHER</v>
      </c>
      <c r="S3276" t="str">
        <f t="shared" si="57"/>
        <v>S10</v>
      </c>
    </row>
    <row r="3277" spans="1:19" x14ac:dyDescent="0.35">
      <c r="A3277">
        <v>49</v>
      </c>
      <c r="B3277" t="s">
        <v>420</v>
      </c>
      <c r="C3277">
        <v>2021</v>
      </c>
      <c r="D3277">
        <v>2</v>
      </c>
      <c r="E3277" t="s">
        <v>698</v>
      </c>
      <c r="F3277">
        <v>6</v>
      </c>
      <c r="G3277" t="s">
        <v>645</v>
      </c>
      <c r="H3277">
        <v>610</v>
      </c>
      <c r="I3277" t="s">
        <v>646</v>
      </c>
      <c r="J3277" t="s">
        <v>430</v>
      </c>
      <c r="K3277" t="s">
        <v>621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 t="shared" si="58"/>
        <v>E6 - OTHER</v>
      </c>
      <c r="S3277" t="str">
        <f t="shared" si="57"/>
        <v>S14</v>
      </c>
    </row>
    <row r="3278" spans="1:19" x14ac:dyDescent="0.35">
      <c r="A3278">
        <v>49</v>
      </c>
      <c r="B3278" t="s">
        <v>420</v>
      </c>
      <c r="C3278">
        <v>2021</v>
      </c>
      <c r="D3278">
        <v>2</v>
      </c>
      <c r="E3278" t="s">
        <v>698</v>
      </c>
      <c r="F3278">
        <v>6</v>
      </c>
      <c r="G3278" t="s">
        <v>645</v>
      </c>
      <c r="H3278">
        <v>616</v>
      </c>
      <c r="I3278" t="s">
        <v>601</v>
      </c>
      <c r="J3278" t="s">
        <v>441</v>
      </c>
      <c r="K3278" t="s">
        <v>603</v>
      </c>
      <c r="L3278">
        <v>4562</v>
      </c>
      <c r="M3278" t="s">
        <v>647</v>
      </c>
      <c r="N3278">
        <v>67</v>
      </c>
      <c r="O3278">
        <v>3929.79</v>
      </c>
      <c r="P3278">
        <v>25812</v>
      </c>
      <c r="Q3278" t="str">
        <f t="shared" si="58"/>
        <v>E6 - OTHER</v>
      </c>
      <c r="S3278" t="str">
        <f t="shared" si="57"/>
        <v>S10</v>
      </c>
    </row>
    <row r="3279" spans="1:19" x14ac:dyDescent="0.35">
      <c r="A3279">
        <v>49</v>
      </c>
      <c r="B3279" t="s">
        <v>420</v>
      </c>
      <c r="C3279">
        <v>2021</v>
      </c>
      <c r="D3279">
        <v>2</v>
      </c>
      <c r="E3279" t="s">
        <v>698</v>
      </c>
      <c r="F3279">
        <v>6</v>
      </c>
      <c r="G3279" t="s">
        <v>645</v>
      </c>
      <c r="H3279">
        <v>617</v>
      </c>
      <c r="I3279" t="s">
        <v>619</v>
      </c>
      <c r="J3279" t="s">
        <v>430</v>
      </c>
      <c r="K3279" t="s">
        <v>621</v>
      </c>
      <c r="L3279">
        <v>4562</v>
      </c>
      <c r="M3279" t="s">
        <v>647</v>
      </c>
      <c r="N3279">
        <v>128</v>
      </c>
      <c r="O3279">
        <v>260899.74</v>
      </c>
      <c r="P3279">
        <v>910544</v>
      </c>
      <c r="Q3279" t="str">
        <f t="shared" ref="Q3279:Q3293" si="59">VLOOKUP(J3279,S:T,2,FALSE)</f>
        <v>E6 - OTHER</v>
      </c>
      <c r="S3279" t="str">
        <f t="shared" si="57"/>
        <v>S14</v>
      </c>
    </row>
    <row r="3280" spans="1:19" x14ac:dyDescent="0.35">
      <c r="A3280">
        <v>49</v>
      </c>
      <c r="B3280" t="s">
        <v>420</v>
      </c>
      <c r="C3280">
        <v>2021</v>
      </c>
      <c r="D3280">
        <v>2</v>
      </c>
      <c r="E3280" t="s">
        <v>698</v>
      </c>
      <c r="F3280">
        <v>6</v>
      </c>
      <c r="G3280" t="s">
        <v>645</v>
      </c>
      <c r="H3280">
        <v>619</v>
      </c>
      <c r="I3280" t="s">
        <v>648</v>
      </c>
      <c r="J3280" t="s">
        <v>157</v>
      </c>
      <c r="K3280" t="s">
        <v>625</v>
      </c>
      <c r="L3280">
        <v>4562</v>
      </c>
      <c r="M3280" t="s">
        <v>647</v>
      </c>
      <c r="N3280">
        <v>125</v>
      </c>
      <c r="O3280">
        <v>136259.59</v>
      </c>
      <c r="P3280">
        <v>1279515</v>
      </c>
      <c r="Q3280" t="str">
        <f t="shared" si="59"/>
        <v>E6 - OTHER</v>
      </c>
      <c r="S3280" t="str">
        <f t="shared" ref="S3280:S3293" si="60">TRIM(J3280)</f>
        <v>S5A</v>
      </c>
    </row>
    <row r="3281" spans="1:19" x14ac:dyDescent="0.35">
      <c r="A3281">
        <v>49</v>
      </c>
      <c r="B3281" t="s">
        <v>420</v>
      </c>
      <c r="C3281">
        <v>2021</v>
      </c>
      <c r="D3281">
        <v>2</v>
      </c>
      <c r="E3281" t="s">
        <v>698</v>
      </c>
      <c r="F3281">
        <v>6</v>
      </c>
      <c r="G3281" t="s">
        <v>645</v>
      </c>
      <c r="H3281">
        <v>627</v>
      </c>
      <c r="I3281" t="s">
        <v>649</v>
      </c>
      <c r="J3281" t="s">
        <v>84</v>
      </c>
      <c r="K3281" t="s">
        <v>625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 t="shared" si="59"/>
        <v>E6 - OTHER</v>
      </c>
      <c r="S3281" t="str">
        <f t="shared" si="60"/>
        <v>S6A</v>
      </c>
    </row>
    <row r="3282" spans="1:19" x14ac:dyDescent="0.35">
      <c r="A3282">
        <v>49</v>
      </c>
      <c r="B3282" t="s">
        <v>420</v>
      </c>
      <c r="C3282">
        <v>2021</v>
      </c>
      <c r="D3282">
        <v>2</v>
      </c>
      <c r="E3282" t="s">
        <v>698</v>
      </c>
      <c r="F3282">
        <v>6</v>
      </c>
      <c r="G3282" t="s">
        <v>645</v>
      </c>
      <c r="H3282">
        <v>628</v>
      </c>
      <c r="I3282" t="s">
        <v>440</v>
      </c>
      <c r="J3282" t="s">
        <v>441</v>
      </c>
      <c r="K3282" t="s">
        <v>603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 t="shared" si="59"/>
        <v>E6 - OTHER</v>
      </c>
      <c r="S3282" t="str">
        <f t="shared" si="60"/>
        <v>S10</v>
      </c>
    </row>
    <row r="3283" spans="1:19" x14ac:dyDescent="0.35">
      <c r="A3283">
        <v>49</v>
      </c>
      <c r="B3283" t="s">
        <v>420</v>
      </c>
      <c r="C3283">
        <v>2021</v>
      </c>
      <c r="D3283">
        <v>2</v>
      </c>
      <c r="E3283" t="s">
        <v>698</v>
      </c>
      <c r="F3283">
        <v>6</v>
      </c>
      <c r="G3283" t="s">
        <v>645</v>
      </c>
      <c r="H3283">
        <v>629</v>
      </c>
      <c r="I3283" t="s">
        <v>622</v>
      </c>
      <c r="J3283" t="s">
        <v>430</v>
      </c>
      <c r="K3283" t="s">
        <v>621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 t="shared" si="59"/>
        <v>E6 - OTHER</v>
      </c>
      <c r="S3283" t="str">
        <f t="shared" si="60"/>
        <v>S14</v>
      </c>
    </row>
    <row r="3284" spans="1:19" x14ac:dyDescent="0.35">
      <c r="A3284">
        <v>49</v>
      </c>
      <c r="B3284" t="s">
        <v>420</v>
      </c>
      <c r="C3284">
        <v>2021</v>
      </c>
      <c r="D3284">
        <v>2</v>
      </c>
      <c r="E3284" t="s">
        <v>698</v>
      </c>
      <c r="F3284">
        <v>6</v>
      </c>
      <c r="G3284" t="s">
        <v>645</v>
      </c>
      <c r="H3284">
        <v>630</v>
      </c>
      <c r="I3284" t="s">
        <v>651</v>
      </c>
      <c r="J3284" t="s">
        <v>157</v>
      </c>
      <c r="K3284" t="s">
        <v>625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 t="shared" si="59"/>
        <v>E6 - OTHER</v>
      </c>
      <c r="S3284" t="str">
        <f t="shared" si="60"/>
        <v>S5A</v>
      </c>
    </row>
    <row r="3285" spans="1:19" x14ac:dyDescent="0.35">
      <c r="A3285">
        <v>49</v>
      </c>
      <c r="B3285" t="s">
        <v>420</v>
      </c>
      <c r="C3285">
        <v>2021</v>
      </c>
      <c r="D3285">
        <v>2</v>
      </c>
      <c r="E3285" t="s">
        <v>698</v>
      </c>
      <c r="F3285">
        <v>6</v>
      </c>
      <c r="G3285" t="s">
        <v>645</v>
      </c>
      <c r="H3285">
        <v>631</v>
      </c>
      <c r="I3285" t="s">
        <v>623</v>
      </c>
      <c r="J3285" t="s">
        <v>157</v>
      </c>
      <c r="K3285" t="s">
        <v>625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 t="shared" si="59"/>
        <v>E6 - OTHER</v>
      </c>
      <c r="S3285" t="str">
        <f t="shared" si="60"/>
        <v>S5A</v>
      </c>
    </row>
    <row r="3286" spans="1:19" x14ac:dyDescent="0.35">
      <c r="A3286">
        <v>49</v>
      </c>
      <c r="B3286" t="s">
        <v>420</v>
      </c>
      <c r="C3286">
        <v>2021</v>
      </c>
      <c r="D3286">
        <v>2</v>
      </c>
      <c r="E3286" t="s">
        <v>698</v>
      </c>
      <c r="F3286">
        <v>6</v>
      </c>
      <c r="G3286" t="s">
        <v>645</v>
      </c>
      <c r="H3286">
        <v>951</v>
      </c>
      <c r="I3286" t="s">
        <v>635</v>
      </c>
      <c r="J3286" t="s">
        <v>458</v>
      </c>
      <c r="K3286" t="s">
        <v>599</v>
      </c>
      <c r="L3286">
        <v>4562</v>
      </c>
      <c r="M3286" t="s">
        <v>647</v>
      </c>
      <c r="N3286">
        <v>228</v>
      </c>
      <c r="O3286">
        <v>11795.5</v>
      </c>
      <c r="P3286">
        <v>82363</v>
      </c>
      <c r="Q3286" t="str">
        <f t="shared" si="59"/>
        <v>E3 - Small C&amp;I</v>
      </c>
      <c r="S3286" t="str">
        <f t="shared" si="60"/>
        <v>C08</v>
      </c>
    </row>
    <row r="3287" spans="1:19" x14ac:dyDescent="0.35">
      <c r="A3287">
        <v>49</v>
      </c>
      <c r="B3287" t="s">
        <v>420</v>
      </c>
      <c r="C3287">
        <v>2021</v>
      </c>
      <c r="D3287">
        <v>2</v>
      </c>
      <c r="E3287" t="s">
        <v>698</v>
      </c>
      <c r="F3287">
        <v>10</v>
      </c>
      <c r="G3287" t="s">
        <v>652</v>
      </c>
      <c r="H3287">
        <v>1</v>
      </c>
      <c r="I3287" t="s">
        <v>584</v>
      </c>
      <c r="J3287" t="s">
        <v>450</v>
      </c>
      <c r="K3287" t="s">
        <v>586</v>
      </c>
      <c r="L3287">
        <v>207</v>
      </c>
      <c r="M3287" t="s">
        <v>653</v>
      </c>
      <c r="N3287">
        <v>14873</v>
      </c>
      <c r="O3287">
        <v>4038953.1</v>
      </c>
      <c r="P3287">
        <v>17708575</v>
      </c>
      <c r="Q3287" t="str">
        <f t="shared" si="59"/>
        <v>E1 - Residential</v>
      </c>
      <c r="S3287" t="str">
        <f t="shared" si="60"/>
        <v>A16</v>
      </c>
    </row>
    <row r="3288" spans="1:19" x14ac:dyDescent="0.35">
      <c r="A3288">
        <v>49</v>
      </c>
      <c r="B3288" t="s">
        <v>420</v>
      </c>
      <c r="C3288">
        <v>2021</v>
      </c>
      <c r="D3288">
        <v>2</v>
      </c>
      <c r="E3288" t="s">
        <v>698</v>
      </c>
      <c r="F3288">
        <v>10</v>
      </c>
      <c r="G3288" t="s">
        <v>652</v>
      </c>
      <c r="H3288">
        <v>5</v>
      </c>
      <c r="I3288" t="s">
        <v>654</v>
      </c>
      <c r="J3288" t="s">
        <v>425</v>
      </c>
      <c r="K3288" t="s">
        <v>590</v>
      </c>
      <c r="L3288">
        <v>207</v>
      </c>
      <c r="M3288" t="s">
        <v>653</v>
      </c>
      <c r="N3288">
        <v>2</v>
      </c>
      <c r="O3288">
        <v>147.51</v>
      </c>
      <c r="P3288">
        <v>582</v>
      </c>
      <c r="Q3288" t="str">
        <f t="shared" si="59"/>
        <v>E3 - Small C&amp;I</v>
      </c>
      <c r="S3288" t="str">
        <f t="shared" si="60"/>
        <v>C06</v>
      </c>
    </row>
    <row r="3289" spans="1:19" x14ac:dyDescent="0.35">
      <c r="A3289">
        <v>49</v>
      </c>
      <c r="B3289" t="s">
        <v>420</v>
      </c>
      <c r="C3289">
        <v>2021</v>
      </c>
      <c r="D3289">
        <v>2</v>
      </c>
      <c r="E3289" t="s">
        <v>698</v>
      </c>
      <c r="F3289">
        <v>10</v>
      </c>
      <c r="G3289" t="s">
        <v>652</v>
      </c>
      <c r="H3289">
        <v>6</v>
      </c>
      <c r="I3289" t="s">
        <v>591</v>
      </c>
      <c r="J3289" t="s">
        <v>422</v>
      </c>
      <c r="K3289" t="s">
        <v>593</v>
      </c>
      <c r="L3289">
        <v>207</v>
      </c>
      <c r="M3289" t="s">
        <v>653</v>
      </c>
      <c r="N3289">
        <v>1016</v>
      </c>
      <c r="O3289">
        <v>206115.94</v>
      </c>
      <c r="P3289">
        <v>1228229</v>
      </c>
      <c r="Q3289" t="str">
        <f t="shared" si="59"/>
        <v>E2 - Low Income Residential</v>
      </c>
      <c r="S3289" t="str">
        <f t="shared" si="60"/>
        <v>A60</v>
      </c>
    </row>
    <row r="3290" spans="1:19" x14ac:dyDescent="0.35">
      <c r="A3290">
        <v>49</v>
      </c>
      <c r="B3290" t="s">
        <v>420</v>
      </c>
      <c r="C3290">
        <v>2021</v>
      </c>
      <c r="D3290">
        <v>2</v>
      </c>
      <c r="E3290" t="s">
        <v>698</v>
      </c>
      <c r="F3290">
        <v>10</v>
      </c>
      <c r="G3290" t="s">
        <v>652</v>
      </c>
      <c r="H3290">
        <v>628</v>
      </c>
      <c r="I3290" t="s">
        <v>440</v>
      </c>
      <c r="J3290" t="s">
        <v>441</v>
      </c>
      <c r="K3290" t="s">
        <v>603</v>
      </c>
      <c r="L3290">
        <v>207</v>
      </c>
      <c r="M3290" t="s">
        <v>653</v>
      </c>
      <c r="N3290">
        <v>7</v>
      </c>
      <c r="O3290">
        <v>199.62</v>
      </c>
      <c r="P3290">
        <v>658</v>
      </c>
      <c r="Q3290" t="str">
        <f t="shared" si="59"/>
        <v>E6 - OTHER</v>
      </c>
      <c r="S3290" t="str">
        <f t="shared" si="60"/>
        <v>S10</v>
      </c>
    </row>
    <row r="3291" spans="1:19" x14ac:dyDescent="0.35">
      <c r="A3291">
        <v>49</v>
      </c>
      <c r="B3291" t="s">
        <v>420</v>
      </c>
      <c r="C3291">
        <v>2021</v>
      </c>
      <c r="D3291">
        <v>2</v>
      </c>
      <c r="E3291" t="s">
        <v>698</v>
      </c>
      <c r="F3291">
        <v>10</v>
      </c>
      <c r="G3291" t="s">
        <v>652</v>
      </c>
      <c r="H3291">
        <v>903</v>
      </c>
      <c r="I3291" t="s">
        <v>605</v>
      </c>
      <c r="J3291" t="s">
        <v>450</v>
      </c>
      <c r="K3291" t="s">
        <v>586</v>
      </c>
      <c r="L3291">
        <v>4513</v>
      </c>
      <c r="M3291" t="s">
        <v>655</v>
      </c>
      <c r="N3291">
        <v>1599</v>
      </c>
      <c r="O3291">
        <v>256332</v>
      </c>
      <c r="P3291">
        <v>2155878</v>
      </c>
      <c r="Q3291" t="str">
        <f t="shared" si="59"/>
        <v>E1 - Residential</v>
      </c>
      <c r="S3291" t="str">
        <f t="shared" si="60"/>
        <v>A16</v>
      </c>
    </row>
    <row r="3292" spans="1:19" x14ac:dyDescent="0.35">
      <c r="A3292">
        <v>49</v>
      </c>
      <c r="B3292" t="s">
        <v>420</v>
      </c>
      <c r="C3292">
        <v>2021</v>
      </c>
      <c r="D3292">
        <v>2</v>
      </c>
      <c r="E3292" t="s">
        <v>698</v>
      </c>
      <c r="F3292">
        <v>10</v>
      </c>
      <c r="G3292" t="s">
        <v>652</v>
      </c>
      <c r="H3292">
        <v>905</v>
      </c>
      <c r="I3292" t="s">
        <v>606</v>
      </c>
      <c r="J3292" t="s">
        <v>422</v>
      </c>
      <c r="K3292" t="s">
        <v>593</v>
      </c>
      <c r="L3292">
        <v>4513</v>
      </c>
      <c r="M3292" t="s">
        <v>655</v>
      </c>
      <c r="N3292">
        <v>117</v>
      </c>
      <c r="O3292">
        <v>6168.12</v>
      </c>
      <c r="P3292">
        <v>111314</v>
      </c>
      <c r="Q3292" t="str">
        <f t="shared" si="59"/>
        <v>E2 - Low Income Residential</v>
      </c>
      <c r="S3292" t="str">
        <f t="shared" si="60"/>
        <v>A60</v>
      </c>
    </row>
    <row r="3293" spans="1:19" x14ac:dyDescent="0.35">
      <c r="A3293">
        <v>49</v>
      </c>
      <c r="B3293" t="s">
        <v>420</v>
      </c>
      <c r="C3293">
        <v>2021</v>
      </c>
      <c r="D3293">
        <v>2</v>
      </c>
      <c r="E3293" t="s">
        <v>698</v>
      </c>
      <c r="F3293">
        <v>10</v>
      </c>
      <c r="G3293" t="s">
        <v>652</v>
      </c>
      <c r="H3293">
        <v>950</v>
      </c>
      <c r="I3293" t="s">
        <v>607</v>
      </c>
      <c r="J3293" t="s">
        <v>699</v>
      </c>
      <c r="K3293" t="s">
        <v>625</v>
      </c>
      <c r="L3293">
        <v>0</v>
      </c>
      <c r="M3293" t="s">
        <v>659</v>
      </c>
      <c r="N3293">
        <v>1</v>
      </c>
      <c r="O3293">
        <v>336.59</v>
      </c>
      <c r="P3293">
        <v>2960</v>
      </c>
      <c r="Q3293">
        <f t="shared" si="59"/>
        <v>0</v>
      </c>
      <c r="S3293" t="str">
        <f t="shared" si="60"/>
        <v>0</v>
      </c>
    </row>
    <row r="3295" spans="1:19" x14ac:dyDescent="0.35">
      <c r="A3295">
        <v>49</v>
      </c>
      <c r="B3295" t="s">
        <v>420</v>
      </c>
      <c r="C3295">
        <v>2021</v>
      </c>
      <c r="D3295">
        <v>1</v>
      </c>
      <c r="E3295" t="s">
        <v>582</v>
      </c>
      <c r="F3295">
        <v>1</v>
      </c>
      <c r="G3295" t="s">
        <v>583</v>
      </c>
      <c r="H3295">
        <v>400</v>
      </c>
      <c r="I3295" t="s">
        <v>656</v>
      </c>
      <c r="J3295">
        <v>1247</v>
      </c>
      <c r="K3295" t="s">
        <v>625</v>
      </c>
      <c r="L3295">
        <v>207</v>
      </c>
      <c r="M3295" t="s">
        <v>653</v>
      </c>
      <c r="N3295">
        <v>10</v>
      </c>
      <c r="O3295">
        <v>2040.72</v>
      </c>
      <c r="P3295">
        <v>1372.65</v>
      </c>
      <c r="Q3295" t="str">
        <f t="shared" ref="Q3295:Q3358" si="61">VLOOKUP(J3295,S:T,2,FALSE)</f>
        <v>G1 - Residential</v>
      </c>
      <c r="S3295">
        <f t="shared" ref="S3295:S3301" si="62">IF(ISERROR(VALUE(TRIM(J3295)))=TRUE, TRIM(J3295),VALUE(TRIM(J3295)))</f>
        <v>1247</v>
      </c>
    </row>
    <row r="3296" spans="1:19" x14ac:dyDescent="0.35">
      <c r="A3296">
        <v>49</v>
      </c>
      <c r="B3296" t="s">
        <v>420</v>
      </c>
      <c r="C3296">
        <v>2021</v>
      </c>
      <c r="D3296">
        <v>1</v>
      </c>
      <c r="E3296" t="s">
        <v>582</v>
      </c>
      <c r="F3296">
        <v>1</v>
      </c>
      <c r="G3296" t="s">
        <v>583</v>
      </c>
      <c r="H3296">
        <v>401</v>
      </c>
      <c r="I3296" t="s">
        <v>657</v>
      </c>
      <c r="J3296">
        <v>1012</v>
      </c>
      <c r="K3296" t="s">
        <v>625</v>
      </c>
      <c r="L3296">
        <v>200</v>
      </c>
      <c r="M3296" t="s">
        <v>587</v>
      </c>
      <c r="N3296">
        <v>16159</v>
      </c>
      <c r="O3296">
        <v>953916.11</v>
      </c>
      <c r="P3296">
        <v>497408.96</v>
      </c>
      <c r="Q3296" t="str">
        <f t="shared" si="61"/>
        <v>G1 - Residential</v>
      </c>
      <c r="S3296">
        <f t="shared" si="62"/>
        <v>1012</v>
      </c>
    </row>
    <row r="3297" spans="1:19" x14ac:dyDescent="0.35">
      <c r="A3297">
        <v>49</v>
      </c>
      <c r="B3297" t="s">
        <v>420</v>
      </c>
      <c r="C3297">
        <v>2021</v>
      </c>
      <c r="D3297">
        <v>1</v>
      </c>
      <c r="E3297" t="s">
        <v>582</v>
      </c>
      <c r="F3297">
        <v>1</v>
      </c>
      <c r="G3297" t="s">
        <v>583</v>
      </c>
      <c r="H3297">
        <v>403</v>
      </c>
      <c r="I3297" t="s">
        <v>658</v>
      </c>
      <c r="J3297">
        <v>1101</v>
      </c>
      <c r="K3297" t="s">
        <v>625</v>
      </c>
      <c r="L3297">
        <v>200</v>
      </c>
      <c r="M3297" t="s">
        <v>587</v>
      </c>
      <c r="N3297">
        <v>638</v>
      </c>
      <c r="O3297">
        <v>37670.800000000003</v>
      </c>
      <c r="P3297">
        <v>28962.94</v>
      </c>
      <c r="Q3297" t="str">
        <f t="shared" si="61"/>
        <v>G2 - Low Income Residential</v>
      </c>
      <c r="S3297">
        <f t="shared" si="62"/>
        <v>1101</v>
      </c>
    </row>
    <row r="3298" spans="1:19" x14ac:dyDescent="0.35">
      <c r="A3298">
        <v>49</v>
      </c>
      <c r="B3298" t="s">
        <v>420</v>
      </c>
      <c r="C3298">
        <v>2021</v>
      </c>
      <c r="D3298">
        <v>1</v>
      </c>
      <c r="E3298" t="s">
        <v>582</v>
      </c>
      <c r="F3298">
        <v>3</v>
      </c>
      <c r="G3298" t="s">
        <v>609</v>
      </c>
      <c r="H3298">
        <v>400</v>
      </c>
      <c r="I3298" t="s">
        <v>656</v>
      </c>
      <c r="J3298">
        <v>0</v>
      </c>
      <c r="K3298" t="s">
        <v>625</v>
      </c>
      <c r="L3298">
        <v>0</v>
      </c>
      <c r="M3298" t="s">
        <v>659</v>
      </c>
      <c r="N3298">
        <v>1</v>
      </c>
      <c r="O3298">
        <v>1247.3699999999999</v>
      </c>
      <c r="P3298">
        <v>900.37</v>
      </c>
      <c r="Q3298" t="str">
        <f t="shared" si="61"/>
        <v>G6 - OTHER</v>
      </c>
      <c r="S3298">
        <f t="shared" si="62"/>
        <v>0</v>
      </c>
    </row>
    <row r="3299" spans="1:19" x14ac:dyDescent="0.35">
      <c r="A3299">
        <v>49</v>
      </c>
      <c r="B3299" t="s">
        <v>420</v>
      </c>
      <c r="C3299">
        <v>2021</v>
      </c>
      <c r="D3299">
        <v>1</v>
      </c>
      <c r="E3299" t="s">
        <v>582</v>
      </c>
      <c r="F3299">
        <v>3</v>
      </c>
      <c r="G3299" t="s">
        <v>609</v>
      </c>
      <c r="H3299">
        <v>404</v>
      </c>
      <c r="I3299" t="s">
        <v>660</v>
      </c>
      <c r="J3299">
        <v>2107</v>
      </c>
      <c r="K3299" t="s">
        <v>625</v>
      </c>
      <c r="L3299">
        <v>300</v>
      </c>
      <c r="M3299" t="s">
        <v>610</v>
      </c>
      <c r="N3299">
        <v>18115</v>
      </c>
      <c r="O3299">
        <v>5680858.7999999998</v>
      </c>
      <c r="P3299">
        <v>4120396.97</v>
      </c>
      <c r="Q3299" t="str">
        <f t="shared" si="61"/>
        <v>G3 - Small C&amp;I</v>
      </c>
      <c r="S3299">
        <f t="shared" si="62"/>
        <v>2107</v>
      </c>
    </row>
    <row r="3300" spans="1:19" x14ac:dyDescent="0.35">
      <c r="A3300">
        <v>49</v>
      </c>
      <c r="B3300" t="s">
        <v>420</v>
      </c>
      <c r="C3300">
        <v>2021</v>
      </c>
      <c r="D3300">
        <v>1</v>
      </c>
      <c r="E3300" t="s">
        <v>582</v>
      </c>
      <c r="F3300">
        <v>3</v>
      </c>
      <c r="G3300" t="s">
        <v>609</v>
      </c>
      <c r="H3300">
        <v>405</v>
      </c>
      <c r="I3300" t="s">
        <v>661</v>
      </c>
      <c r="J3300">
        <v>2237</v>
      </c>
      <c r="K3300" t="s">
        <v>625</v>
      </c>
      <c r="L3300">
        <v>300</v>
      </c>
      <c r="M3300" t="s">
        <v>610</v>
      </c>
      <c r="N3300">
        <v>3125</v>
      </c>
      <c r="O3300">
        <v>5191893.8899999997</v>
      </c>
      <c r="P3300">
        <v>4813059.82</v>
      </c>
      <c r="Q3300" t="str">
        <f t="shared" si="61"/>
        <v>G4 - Medium C&amp;I</v>
      </c>
      <c r="S3300">
        <f t="shared" si="62"/>
        <v>2237</v>
      </c>
    </row>
    <row r="3301" spans="1:19" x14ac:dyDescent="0.35">
      <c r="A3301">
        <v>49</v>
      </c>
      <c r="B3301" t="s">
        <v>420</v>
      </c>
      <c r="C3301">
        <v>2021</v>
      </c>
      <c r="D3301">
        <v>1</v>
      </c>
      <c r="E3301" t="s">
        <v>582</v>
      </c>
      <c r="F3301">
        <v>3</v>
      </c>
      <c r="G3301" t="s">
        <v>609</v>
      </c>
      <c r="H3301">
        <v>406</v>
      </c>
      <c r="I3301" t="s">
        <v>662</v>
      </c>
      <c r="J3301">
        <v>2221</v>
      </c>
      <c r="K3301" t="s">
        <v>625</v>
      </c>
      <c r="L3301">
        <v>1670</v>
      </c>
      <c r="M3301" t="s">
        <v>663</v>
      </c>
      <c r="N3301">
        <v>1424</v>
      </c>
      <c r="O3301">
        <v>1380091.38</v>
      </c>
      <c r="P3301">
        <v>2792149.9</v>
      </c>
      <c r="Q3301" t="str">
        <f t="shared" si="61"/>
        <v>G4 - Medium C&amp;I</v>
      </c>
      <c r="S3301">
        <f t="shared" si="62"/>
        <v>2221</v>
      </c>
    </row>
    <row r="3302" spans="1:19" x14ac:dyDescent="0.35">
      <c r="A3302">
        <v>49</v>
      </c>
      <c r="B3302" t="s">
        <v>420</v>
      </c>
      <c r="C3302">
        <v>2021</v>
      </c>
      <c r="D3302">
        <v>1</v>
      </c>
      <c r="E3302" t="s">
        <v>582</v>
      </c>
      <c r="F3302">
        <v>3</v>
      </c>
      <c r="G3302" t="s">
        <v>609</v>
      </c>
      <c r="H3302">
        <v>407</v>
      </c>
      <c r="I3302" t="s">
        <v>664</v>
      </c>
      <c r="J3302" t="s">
        <v>497</v>
      </c>
      <c r="K3302" t="s">
        <v>625</v>
      </c>
      <c r="L3302">
        <v>1670</v>
      </c>
      <c r="M3302" t="s">
        <v>663</v>
      </c>
      <c r="N3302">
        <v>321</v>
      </c>
      <c r="O3302">
        <v>374921.31</v>
      </c>
      <c r="P3302">
        <v>758612.99</v>
      </c>
      <c r="Q3302" t="str">
        <f t="shared" si="61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420</v>
      </c>
      <c r="C3303">
        <v>2021</v>
      </c>
      <c r="D3303">
        <v>1</v>
      </c>
      <c r="E3303" t="s">
        <v>582</v>
      </c>
      <c r="F3303">
        <v>3</v>
      </c>
      <c r="G3303" t="s">
        <v>609</v>
      </c>
      <c r="H3303">
        <v>408</v>
      </c>
      <c r="I3303" t="s">
        <v>665</v>
      </c>
      <c r="J3303">
        <v>2231</v>
      </c>
      <c r="K3303" t="s">
        <v>625</v>
      </c>
      <c r="L3303">
        <v>300</v>
      </c>
      <c r="M3303" t="s">
        <v>610</v>
      </c>
      <c r="N3303">
        <v>66</v>
      </c>
      <c r="O3303">
        <v>135466.5</v>
      </c>
      <c r="P3303">
        <v>126270.58</v>
      </c>
      <c r="Q3303" t="str">
        <f t="shared" si="61"/>
        <v>G4 - Medium C&amp;I</v>
      </c>
      <c r="S3303">
        <f t="shared" ref="S3303:S3366" si="63">IF(ISERROR(VALUE(TRIM(J3303)))=TRUE, TRIM(J3303),VALUE(TRIM(J3303)))</f>
        <v>2231</v>
      </c>
    </row>
    <row r="3304" spans="1:19" x14ac:dyDescent="0.35">
      <c r="A3304">
        <v>49</v>
      </c>
      <c r="B3304" t="s">
        <v>420</v>
      </c>
      <c r="C3304">
        <v>2021</v>
      </c>
      <c r="D3304">
        <v>1</v>
      </c>
      <c r="E3304" t="s">
        <v>582</v>
      </c>
      <c r="F3304">
        <v>3</v>
      </c>
      <c r="G3304" t="s">
        <v>609</v>
      </c>
      <c r="H3304">
        <v>409</v>
      </c>
      <c r="I3304" t="s">
        <v>666</v>
      </c>
      <c r="J3304">
        <v>3367</v>
      </c>
      <c r="K3304" t="s">
        <v>625</v>
      </c>
      <c r="L3304">
        <v>300</v>
      </c>
      <c r="M3304" t="s">
        <v>610</v>
      </c>
      <c r="N3304">
        <v>88</v>
      </c>
      <c r="O3304">
        <v>946505.12</v>
      </c>
      <c r="P3304">
        <v>897883.65</v>
      </c>
      <c r="Q3304" t="str">
        <f t="shared" si="61"/>
        <v>G5 - Large C&amp;I</v>
      </c>
      <c r="S3304">
        <f t="shared" si="63"/>
        <v>3367</v>
      </c>
    </row>
    <row r="3305" spans="1:19" x14ac:dyDescent="0.35">
      <c r="A3305">
        <v>49</v>
      </c>
      <c r="B3305" t="s">
        <v>420</v>
      </c>
      <c r="C3305">
        <v>2021</v>
      </c>
      <c r="D3305">
        <v>1</v>
      </c>
      <c r="E3305" t="s">
        <v>582</v>
      </c>
      <c r="F3305">
        <v>3</v>
      </c>
      <c r="G3305" t="s">
        <v>609</v>
      </c>
      <c r="H3305">
        <v>410</v>
      </c>
      <c r="I3305" t="s">
        <v>667</v>
      </c>
      <c r="J3305">
        <v>3321</v>
      </c>
      <c r="K3305" t="s">
        <v>625</v>
      </c>
      <c r="L3305">
        <v>1670</v>
      </c>
      <c r="M3305" t="s">
        <v>663</v>
      </c>
      <c r="N3305">
        <v>207</v>
      </c>
      <c r="O3305">
        <v>971968.59</v>
      </c>
      <c r="P3305">
        <v>2052621.64</v>
      </c>
      <c r="Q3305" t="str">
        <f t="shared" si="61"/>
        <v>G5 - Large C&amp;I</v>
      </c>
      <c r="S3305">
        <f t="shared" si="63"/>
        <v>3321</v>
      </c>
    </row>
    <row r="3306" spans="1:19" x14ac:dyDescent="0.35">
      <c r="A3306">
        <v>49</v>
      </c>
      <c r="B3306" t="s">
        <v>420</v>
      </c>
      <c r="C3306">
        <v>2021</v>
      </c>
      <c r="D3306">
        <v>1</v>
      </c>
      <c r="E3306" t="s">
        <v>582</v>
      </c>
      <c r="F3306">
        <v>3</v>
      </c>
      <c r="G3306" t="s">
        <v>609</v>
      </c>
      <c r="H3306">
        <v>411</v>
      </c>
      <c r="I3306" t="s">
        <v>668</v>
      </c>
      <c r="J3306" t="s">
        <v>490</v>
      </c>
      <c r="K3306" t="s">
        <v>625</v>
      </c>
      <c r="L3306">
        <v>1670</v>
      </c>
      <c r="M3306" t="s">
        <v>663</v>
      </c>
      <c r="N3306">
        <v>111</v>
      </c>
      <c r="O3306">
        <v>569210.15</v>
      </c>
      <c r="P3306">
        <v>1186755.33</v>
      </c>
      <c r="Q3306" t="str">
        <f t="shared" si="61"/>
        <v>G5 - Large C&amp;I</v>
      </c>
      <c r="S3306" t="str">
        <f t="shared" si="63"/>
        <v>33EN</v>
      </c>
    </row>
    <row r="3307" spans="1:19" x14ac:dyDescent="0.35">
      <c r="A3307">
        <v>49</v>
      </c>
      <c r="B3307" t="s">
        <v>420</v>
      </c>
      <c r="C3307">
        <v>2021</v>
      </c>
      <c r="D3307">
        <v>1</v>
      </c>
      <c r="E3307" t="s">
        <v>582</v>
      </c>
      <c r="F3307">
        <v>3</v>
      </c>
      <c r="G3307" t="s">
        <v>609</v>
      </c>
      <c r="H3307">
        <v>412</v>
      </c>
      <c r="I3307" t="s">
        <v>669</v>
      </c>
      <c r="J3307">
        <v>3331</v>
      </c>
      <c r="K3307" t="s">
        <v>625</v>
      </c>
      <c r="L3307">
        <v>300</v>
      </c>
      <c r="M3307" t="s">
        <v>610</v>
      </c>
      <c r="N3307">
        <v>6</v>
      </c>
      <c r="O3307">
        <v>99762.02</v>
      </c>
      <c r="P3307">
        <v>94953.8</v>
      </c>
      <c r="Q3307" t="str">
        <f t="shared" si="61"/>
        <v>G5 - Large C&amp;I</v>
      </c>
      <c r="S3307">
        <f t="shared" si="63"/>
        <v>3331</v>
      </c>
    </row>
    <row r="3308" spans="1:19" x14ac:dyDescent="0.35">
      <c r="A3308">
        <v>49</v>
      </c>
      <c r="B3308" t="s">
        <v>420</v>
      </c>
      <c r="C3308">
        <v>2021</v>
      </c>
      <c r="D3308">
        <v>1</v>
      </c>
      <c r="E3308" t="s">
        <v>582</v>
      </c>
      <c r="F3308">
        <v>3</v>
      </c>
      <c r="G3308" t="s">
        <v>609</v>
      </c>
      <c r="H3308">
        <v>413</v>
      </c>
      <c r="I3308" t="s">
        <v>670</v>
      </c>
      <c r="J3308">
        <v>3496</v>
      </c>
      <c r="K3308" t="s">
        <v>625</v>
      </c>
      <c r="L3308">
        <v>300</v>
      </c>
      <c r="M3308" t="s">
        <v>610</v>
      </c>
      <c r="N3308">
        <v>4</v>
      </c>
      <c r="O3308">
        <v>47007.87</v>
      </c>
      <c r="P3308">
        <v>52283.62</v>
      </c>
      <c r="Q3308" t="str">
        <f t="shared" si="61"/>
        <v>G5 - Large C&amp;I</v>
      </c>
      <c r="S3308">
        <f t="shared" si="63"/>
        <v>3496</v>
      </c>
    </row>
    <row r="3309" spans="1:19" x14ac:dyDescent="0.35">
      <c r="A3309">
        <v>49</v>
      </c>
      <c r="B3309" t="s">
        <v>420</v>
      </c>
      <c r="C3309">
        <v>2021</v>
      </c>
      <c r="D3309">
        <v>1</v>
      </c>
      <c r="E3309" t="s">
        <v>582</v>
      </c>
      <c r="F3309">
        <v>3</v>
      </c>
      <c r="G3309" t="s">
        <v>609</v>
      </c>
      <c r="H3309">
        <v>414</v>
      </c>
      <c r="I3309" t="s">
        <v>671</v>
      </c>
      <c r="J3309">
        <v>3421</v>
      </c>
      <c r="K3309" t="s">
        <v>625</v>
      </c>
      <c r="L3309">
        <v>1670</v>
      </c>
      <c r="M3309" t="s">
        <v>663</v>
      </c>
      <c r="N3309">
        <v>3</v>
      </c>
      <c r="O3309">
        <v>22036.51</v>
      </c>
      <c r="P3309">
        <v>97170.4</v>
      </c>
      <c r="Q3309" t="str">
        <f t="shared" si="61"/>
        <v>G5 - Large C&amp;I</v>
      </c>
      <c r="S3309">
        <f t="shared" si="63"/>
        <v>3421</v>
      </c>
    </row>
    <row r="3310" spans="1:19" x14ac:dyDescent="0.35">
      <c r="A3310">
        <v>49</v>
      </c>
      <c r="B3310" t="s">
        <v>420</v>
      </c>
      <c r="C3310">
        <v>2021</v>
      </c>
      <c r="D3310">
        <v>1</v>
      </c>
      <c r="E3310" t="s">
        <v>582</v>
      </c>
      <c r="F3310">
        <v>3</v>
      </c>
      <c r="G3310" t="s">
        <v>609</v>
      </c>
      <c r="H3310">
        <v>415</v>
      </c>
      <c r="I3310" t="s">
        <v>672</v>
      </c>
      <c r="J3310" t="s">
        <v>502</v>
      </c>
      <c r="K3310" t="s">
        <v>625</v>
      </c>
      <c r="L3310">
        <v>1670</v>
      </c>
      <c r="M3310" t="s">
        <v>663</v>
      </c>
      <c r="N3310">
        <v>26</v>
      </c>
      <c r="O3310">
        <v>338004.29</v>
      </c>
      <c r="P3310">
        <v>1555820.15</v>
      </c>
      <c r="Q3310" t="str">
        <f t="shared" si="61"/>
        <v>G5 - Large C&amp;I</v>
      </c>
      <c r="S3310" t="str">
        <f t="shared" si="63"/>
        <v>34EN</v>
      </c>
    </row>
    <row r="3311" spans="1:19" x14ac:dyDescent="0.35">
      <c r="A3311">
        <v>49</v>
      </c>
      <c r="B3311" t="s">
        <v>420</v>
      </c>
      <c r="C3311">
        <v>2021</v>
      </c>
      <c r="D3311">
        <v>1</v>
      </c>
      <c r="E3311" t="s">
        <v>582</v>
      </c>
      <c r="F3311">
        <v>3</v>
      </c>
      <c r="G3311" t="s">
        <v>609</v>
      </c>
      <c r="H3311">
        <v>417</v>
      </c>
      <c r="I3311" t="s">
        <v>673</v>
      </c>
      <c r="J3311">
        <v>2367</v>
      </c>
      <c r="K3311" t="s">
        <v>625</v>
      </c>
      <c r="L3311">
        <v>300</v>
      </c>
      <c r="M3311" t="s">
        <v>610</v>
      </c>
      <c r="N3311">
        <v>27</v>
      </c>
      <c r="O3311">
        <v>138417.24</v>
      </c>
      <c r="P3311">
        <v>150225.97</v>
      </c>
      <c r="Q3311" t="str">
        <f t="shared" si="61"/>
        <v>G5 - Large C&amp;I</v>
      </c>
      <c r="S3311">
        <f t="shared" si="63"/>
        <v>2367</v>
      </c>
    </row>
    <row r="3312" spans="1:19" x14ac:dyDescent="0.35">
      <c r="A3312">
        <v>49</v>
      </c>
      <c r="B3312" t="s">
        <v>420</v>
      </c>
      <c r="C3312">
        <v>2021</v>
      </c>
      <c r="D3312">
        <v>1</v>
      </c>
      <c r="E3312" t="s">
        <v>582</v>
      </c>
      <c r="F3312">
        <v>3</v>
      </c>
      <c r="G3312" t="s">
        <v>609</v>
      </c>
      <c r="H3312">
        <v>418</v>
      </c>
      <c r="I3312" t="s">
        <v>674</v>
      </c>
      <c r="J3312">
        <v>2321</v>
      </c>
      <c r="K3312" t="s">
        <v>625</v>
      </c>
      <c r="L3312">
        <v>1671</v>
      </c>
      <c r="M3312" t="s">
        <v>675</v>
      </c>
      <c r="N3312">
        <v>48</v>
      </c>
      <c r="O3312">
        <v>153363.49</v>
      </c>
      <c r="P3312">
        <v>390795.61</v>
      </c>
      <c r="Q3312" t="str">
        <f t="shared" si="61"/>
        <v>G5 - Large C&amp;I</v>
      </c>
      <c r="S3312">
        <f t="shared" si="63"/>
        <v>2321</v>
      </c>
    </row>
    <row r="3313" spans="1:19" x14ac:dyDescent="0.35">
      <c r="A3313">
        <v>49</v>
      </c>
      <c r="B3313" t="s">
        <v>420</v>
      </c>
      <c r="C3313">
        <v>2021</v>
      </c>
      <c r="D3313">
        <v>1</v>
      </c>
      <c r="E3313" t="s">
        <v>582</v>
      </c>
      <c r="F3313">
        <v>3</v>
      </c>
      <c r="G3313" t="s">
        <v>609</v>
      </c>
      <c r="H3313">
        <v>419</v>
      </c>
      <c r="I3313" t="s">
        <v>676</v>
      </c>
      <c r="J3313" t="s">
        <v>520</v>
      </c>
      <c r="K3313" t="s">
        <v>625</v>
      </c>
      <c r="L3313">
        <v>1671</v>
      </c>
      <c r="M3313" t="s">
        <v>675</v>
      </c>
      <c r="N3313">
        <v>4</v>
      </c>
      <c r="O3313">
        <v>12829.93</v>
      </c>
      <c r="P3313">
        <v>31490.47</v>
      </c>
      <c r="Q3313" t="str">
        <f t="shared" si="61"/>
        <v>G5 - Large C&amp;I</v>
      </c>
      <c r="S3313" t="str">
        <f t="shared" si="63"/>
        <v>23EN</v>
      </c>
    </row>
    <row r="3314" spans="1:19" x14ac:dyDescent="0.35">
      <c r="A3314">
        <v>49</v>
      </c>
      <c r="B3314" t="s">
        <v>420</v>
      </c>
      <c r="C3314">
        <v>2021</v>
      </c>
      <c r="D3314">
        <v>1</v>
      </c>
      <c r="E3314" t="s">
        <v>582</v>
      </c>
      <c r="F3314">
        <v>3</v>
      </c>
      <c r="G3314" t="s">
        <v>609</v>
      </c>
      <c r="H3314">
        <v>421</v>
      </c>
      <c r="I3314" t="s">
        <v>677</v>
      </c>
      <c r="J3314">
        <v>2496</v>
      </c>
      <c r="K3314" t="s">
        <v>625</v>
      </c>
      <c r="L3314">
        <v>300</v>
      </c>
      <c r="M3314" t="s">
        <v>610</v>
      </c>
      <c r="N3314">
        <v>1</v>
      </c>
      <c r="O3314">
        <v>26129.06</v>
      </c>
      <c r="P3314">
        <v>31794.04</v>
      </c>
      <c r="Q3314" t="str">
        <f t="shared" si="61"/>
        <v>G5 - Large C&amp;I</v>
      </c>
      <c r="S3314">
        <f t="shared" si="63"/>
        <v>2496</v>
      </c>
    </row>
    <row r="3315" spans="1:19" x14ac:dyDescent="0.35">
      <c r="A3315">
        <v>49</v>
      </c>
      <c r="B3315" t="s">
        <v>420</v>
      </c>
      <c r="C3315">
        <v>2021</v>
      </c>
      <c r="D3315">
        <v>1</v>
      </c>
      <c r="E3315" t="s">
        <v>582</v>
      </c>
      <c r="F3315">
        <v>3</v>
      </c>
      <c r="G3315" t="s">
        <v>609</v>
      </c>
      <c r="H3315">
        <v>422</v>
      </c>
      <c r="I3315" t="s">
        <v>678</v>
      </c>
      <c r="J3315">
        <v>2421</v>
      </c>
      <c r="K3315" t="s">
        <v>625</v>
      </c>
      <c r="L3315">
        <v>1671</v>
      </c>
      <c r="M3315" t="s">
        <v>675</v>
      </c>
      <c r="N3315">
        <v>1</v>
      </c>
      <c r="O3315">
        <v>6931.43</v>
      </c>
      <c r="P3315">
        <v>27038</v>
      </c>
      <c r="Q3315" t="str">
        <f t="shared" si="61"/>
        <v>G5 - Large C&amp;I</v>
      </c>
      <c r="S3315">
        <f t="shared" si="63"/>
        <v>2421</v>
      </c>
    </row>
    <row r="3316" spans="1:19" x14ac:dyDescent="0.35">
      <c r="A3316">
        <v>49</v>
      </c>
      <c r="B3316" t="s">
        <v>420</v>
      </c>
      <c r="C3316">
        <v>2021</v>
      </c>
      <c r="D3316">
        <v>1</v>
      </c>
      <c r="E3316" t="s">
        <v>582</v>
      </c>
      <c r="F3316">
        <v>3</v>
      </c>
      <c r="G3316" t="s">
        <v>609</v>
      </c>
      <c r="H3316">
        <v>423</v>
      </c>
      <c r="I3316" t="s">
        <v>679</v>
      </c>
      <c r="J3316" t="s">
        <v>483</v>
      </c>
      <c r="K3316" t="s">
        <v>625</v>
      </c>
      <c r="L3316">
        <v>1671</v>
      </c>
      <c r="M3316" t="s">
        <v>675</v>
      </c>
      <c r="N3316">
        <v>11</v>
      </c>
      <c r="O3316">
        <v>194190.18</v>
      </c>
      <c r="P3316">
        <v>1085345.95</v>
      </c>
      <c r="Q3316" t="str">
        <f t="shared" si="61"/>
        <v>G5 - Large C&amp;I</v>
      </c>
      <c r="S3316" t="str">
        <f t="shared" si="63"/>
        <v>24EN</v>
      </c>
    </row>
    <row r="3317" spans="1:19" x14ac:dyDescent="0.35">
      <c r="A3317">
        <v>49</v>
      </c>
      <c r="B3317" t="s">
        <v>420</v>
      </c>
      <c r="C3317">
        <v>2021</v>
      </c>
      <c r="D3317">
        <v>1</v>
      </c>
      <c r="E3317" t="s">
        <v>582</v>
      </c>
      <c r="F3317">
        <v>3</v>
      </c>
      <c r="G3317" t="s">
        <v>609</v>
      </c>
      <c r="H3317">
        <v>425</v>
      </c>
      <c r="I3317" t="s">
        <v>680</v>
      </c>
      <c r="J3317" t="s">
        <v>480</v>
      </c>
      <c r="K3317" t="s">
        <v>625</v>
      </c>
      <c r="L3317">
        <v>1675</v>
      </c>
      <c r="M3317" t="s">
        <v>681</v>
      </c>
      <c r="N3317">
        <v>4</v>
      </c>
      <c r="O3317">
        <v>44299.35</v>
      </c>
      <c r="P3317">
        <v>41886.46</v>
      </c>
      <c r="Q3317" t="str">
        <f t="shared" si="61"/>
        <v>G5 - Large C&amp;I</v>
      </c>
      <c r="S3317" t="str">
        <f t="shared" si="63"/>
        <v>58LL</v>
      </c>
    </row>
    <row r="3318" spans="1:19" x14ac:dyDescent="0.35">
      <c r="A3318">
        <v>49</v>
      </c>
      <c r="B3318" t="s">
        <v>420</v>
      </c>
      <c r="C3318">
        <v>2021</v>
      </c>
      <c r="D3318">
        <v>1</v>
      </c>
      <c r="E3318" t="s">
        <v>582</v>
      </c>
      <c r="F3318">
        <v>3</v>
      </c>
      <c r="G3318" t="s">
        <v>609</v>
      </c>
      <c r="H3318">
        <v>428</v>
      </c>
      <c r="I3318" t="s">
        <v>529</v>
      </c>
      <c r="J3318" t="s">
        <v>530</v>
      </c>
      <c r="K3318" t="s">
        <v>625</v>
      </c>
      <c r="L3318">
        <v>1675</v>
      </c>
      <c r="M3318" t="s">
        <v>681</v>
      </c>
      <c r="N3318">
        <v>1</v>
      </c>
      <c r="O3318">
        <v>31529.4</v>
      </c>
      <c r="P3318">
        <v>39039.230000000003</v>
      </c>
      <c r="Q3318" t="str">
        <f t="shared" si="61"/>
        <v>G5 - Large C&amp;I</v>
      </c>
      <c r="S3318" t="str">
        <f t="shared" si="63"/>
        <v>58XH</v>
      </c>
    </row>
    <row r="3319" spans="1:19" x14ac:dyDescent="0.35">
      <c r="A3319">
        <v>49</v>
      </c>
      <c r="B3319" t="s">
        <v>420</v>
      </c>
      <c r="C3319">
        <v>2021</v>
      </c>
      <c r="D3319">
        <v>1</v>
      </c>
      <c r="E3319" t="s">
        <v>582</v>
      </c>
      <c r="F3319">
        <v>3</v>
      </c>
      <c r="G3319" t="s">
        <v>609</v>
      </c>
      <c r="H3319">
        <v>430</v>
      </c>
      <c r="I3319" t="s">
        <v>682</v>
      </c>
      <c r="J3319" t="s">
        <v>493</v>
      </c>
      <c r="K3319" t="s">
        <v>625</v>
      </c>
      <c r="L3319">
        <v>300</v>
      </c>
      <c r="M3319" t="s">
        <v>610</v>
      </c>
      <c r="N3319">
        <v>1</v>
      </c>
      <c r="O3319">
        <v>18749.63</v>
      </c>
      <c r="P3319">
        <v>1</v>
      </c>
      <c r="Q3319" t="str">
        <f t="shared" si="61"/>
        <v>E6 - OTHER</v>
      </c>
      <c r="S3319" t="str">
        <f t="shared" si="63"/>
        <v>S350</v>
      </c>
    </row>
    <row r="3320" spans="1:19" x14ac:dyDescent="0.35">
      <c r="A3320">
        <v>49</v>
      </c>
      <c r="B3320" t="s">
        <v>420</v>
      </c>
      <c r="C3320">
        <v>2021</v>
      </c>
      <c r="D3320">
        <v>1</v>
      </c>
      <c r="E3320" t="s">
        <v>582</v>
      </c>
      <c r="F3320">
        <v>3</v>
      </c>
      <c r="G3320" t="s">
        <v>609</v>
      </c>
      <c r="H3320">
        <v>431</v>
      </c>
      <c r="I3320" t="s">
        <v>683</v>
      </c>
      <c r="J3320" t="s">
        <v>515</v>
      </c>
      <c r="K3320" t="s">
        <v>625</v>
      </c>
      <c r="L3320">
        <v>1673</v>
      </c>
      <c r="M3320" t="s">
        <v>684</v>
      </c>
      <c r="N3320">
        <v>3</v>
      </c>
      <c r="O3320">
        <v>-346033.63</v>
      </c>
      <c r="P3320">
        <v>0</v>
      </c>
      <c r="Q3320" t="str">
        <f t="shared" si="61"/>
        <v>G6 - OTHER</v>
      </c>
      <c r="S3320" t="str">
        <f t="shared" si="63"/>
        <v>01EN</v>
      </c>
    </row>
    <row r="3321" spans="1:19" x14ac:dyDescent="0.35">
      <c r="A3321">
        <v>49</v>
      </c>
      <c r="B3321" t="s">
        <v>420</v>
      </c>
      <c r="C3321">
        <v>2021</v>
      </c>
      <c r="D3321">
        <v>1</v>
      </c>
      <c r="E3321" t="s">
        <v>582</v>
      </c>
      <c r="F3321">
        <v>3</v>
      </c>
      <c r="G3321" t="s">
        <v>609</v>
      </c>
      <c r="H3321">
        <v>432</v>
      </c>
      <c r="I3321" t="s">
        <v>685</v>
      </c>
      <c r="J3321" t="s">
        <v>508</v>
      </c>
      <c r="K3321" t="s">
        <v>625</v>
      </c>
      <c r="L3321">
        <v>1674</v>
      </c>
      <c r="M3321" t="s">
        <v>686</v>
      </c>
      <c r="N3321">
        <v>3</v>
      </c>
      <c r="O3321">
        <v>272223.03999999998</v>
      </c>
      <c r="P3321">
        <v>0</v>
      </c>
      <c r="Q3321" t="str">
        <f t="shared" si="61"/>
        <v>G6 - OTHER</v>
      </c>
      <c r="S3321" t="str">
        <f t="shared" si="63"/>
        <v>02EN</v>
      </c>
    </row>
    <row r="3322" spans="1:19" x14ac:dyDescent="0.35">
      <c r="A3322">
        <v>49</v>
      </c>
      <c r="B3322" t="s">
        <v>420</v>
      </c>
      <c r="C3322">
        <v>2021</v>
      </c>
      <c r="D3322">
        <v>1</v>
      </c>
      <c r="E3322" t="s">
        <v>582</v>
      </c>
      <c r="F3322">
        <v>3</v>
      </c>
      <c r="G3322" t="s">
        <v>609</v>
      </c>
      <c r="H3322">
        <v>439</v>
      </c>
      <c r="I3322" t="s">
        <v>687</v>
      </c>
      <c r="J3322" t="s">
        <v>488</v>
      </c>
      <c r="K3322" t="s">
        <v>625</v>
      </c>
      <c r="L3322">
        <v>300</v>
      </c>
      <c r="M3322" t="s">
        <v>610</v>
      </c>
      <c r="N3322">
        <v>1</v>
      </c>
      <c r="O3322">
        <v>180602.78</v>
      </c>
      <c r="P3322">
        <v>321277.46000000002</v>
      </c>
      <c r="Q3322" t="str">
        <f t="shared" si="61"/>
        <v>G5 - Large C&amp;I</v>
      </c>
      <c r="S3322" t="str">
        <f t="shared" si="63"/>
        <v>14EN</v>
      </c>
    </row>
    <row r="3323" spans="1:19" x14ac:dyDescent="0.35">
      <c r="A3323">
        <v>49</v>
      </c>
      <c r="B3323" t="s">
        <v>420</v>
      </c>
      <c r="C3323">
        <v>2021</v>
      </c>
      <c r="D3323">
        <v>1</v>
      </c>
      <c r="E3323" t="s">
        <v>582</v>
      </c>
      <c r="F3323">
        <v>3</v>
      </c>
      <c r="G3323" t="s">
        <v>609</v>
      </c>
      <c r="H3323">
        <v>440</v>
      </c>
      <c r="I3323" t="s">
        <v>688</v>
      </c>
      <c r="J3323" t="s">
        <v>523</v>
      </c>
      <c r="K3323" t="s">
        <v>625</v>
      </c>
      <c r="L3323">
        <v>1672</v>
      </c>
      <c r="M3323" t="s">
        <v>689</v>
      </c>
      <c r="N3323">
        <v>1</v>
      </c>
      <c r="O3323">
        <v>74210.62</v>
      </c>
      <c r="P3323">
        <v>453394.89</v>
      </c>
      <c r="Q3323" t="str">
        <f t="shared" si="61"/>
        <v>G5 - Large C&amp;I</v>
      </c>
      <c r="S3323" t="str">
        <f t="shared" si="63"/>
        <v>74EN</v>
      </c>
    </row>
    <row r="3324" spans="1:19" x14ac:dyDescent="0.35">
      <c r="A3324">
        <v>49</v>
      </c>
      <c r="B3324" t="s">
        <v>420</v>
      </c>
      <c r="C3324">
        <v>2021</v>
      </c>
      <c r="D3324">
        <v>1</v>
      </c>
      <c r="E3324" t="s">
        <v>582</v>
      </c>
      <c r="F3324">
        <v>3</v>
      </c>
      <c r="G3324" t="s">
        <v>609</v>
      </c>
      <c r="H3324">
        <v>441</v>
      </c>
      <c r="I3324" t="s">
        <v>690</v>
      </c>
      <c r="J3324" t="s">
        <v>527</v>
      </c>
      <c r="K3324" t="s">
        <v>625</v>
      </c>
      <c r="L3324">
        <v>300</v>
      </c>
      <c r="M3324" t="s">
        <v>610</v>
      </c>
      <c r="N3324">
        <v>1</v>
      </c>
      <c r="O3324">
        <v>16162.19</v>
      </c>
      <c r="P3324">
        <v>29581.69</v>
      </c>
      <c r="Q3324" t="str">
        <f t="shared" si="61"/>
        <v>G5 - Large C&amp;I</v>
      </c>
      <c r="S3324" t="str">
        <f t="shared" si="63"/>
        <v>17EN</v>
      </c>
    </row>
    <row r="3325" spans="1:19" x14ac:dyDescent="0.35">
      <c r="A3325">
        <v>49</v>
      </c>
      <c r="B3325" t="s">
        <v>420</v>
      </c>
      <c r="C3325">
        <v>2021</v>
      </c>
      <c r="D3325">
        <v>1</v>
      </c>
      <c r="E3325" t="s">
        <v>582</v>
      </c>
      <c r="F3325">
        <v>3</v>
      </c>
      <c r="G3325" t="s">
        <v>609</v>
      </c>
      <c r="H3325">
        <v>442</v>
      </c>
      <c r="I3325" t="s">
        <v>691</v>
      </c>
      <c r="J3325" t="s">
        <v>532</v>
      </c>
      <c r="K3325" t="s">
        <v>625</v>
      </c>
      <c r="L3325">
        <v>1672</v>
      </c>
      <c r="M3325" t="s">
        <v>689</v>
      </c>
      <c r="N3325">
        <v>8</v>
      </c>
      <c r="O3325">
        <v>125460.81</v>
      </c>
      <c r="P3325">
        <v>815942.43</v>
      </c>
      <c r="Q3325" t="str">
        <f t="shared" si="61"/>
        <v>G5 - Large C&amp;I</v>
      </c>
      <c r="S3325" t="str">
        <f t="shared" si="63"/>
        <v>77EN</v>
      </c>
    </row>
    <row r="3326" spans="1:19" x14ac:dyDescent="0.35">
      <c r="A3326">
        <v>49</v>
      </c>
      <c r="B3326" t="s">
        <v>420</v>
      </c>
      <c r="C3326">
        <v>2021</v>
      </c>
      <c r="D3326">
        <v>1</v>
      </c>
      <c r="E3326" t="s">
        <v>582</v>
      </c>
      <c r="F3326">
        <v>3</v>
      </c>
      <c r="G3326" t="s">
        <v>609</v>
      </c>
      <c r="H3326">
        <v>443</v>
      </c>
      <c r="I3326" t="s">
        <v>692</v>
      </c>
      <c r="J3326">
        <v>2121</v>
      </c>
      <c r="K3326" t="s">
        <v>625</v>
      </c>
      <c r="L3326">
        <v>1670</v>
      </c>
      <c r="M3326" t="s">
        <v>663</v>
      </c>
      <c r="N3326">
        <v>795</v>
      </c>
      <c r="O3326">
        <v>243297.69</v>
      </c>
      <c r="P3326">
        <v>322210.40999999997</v>
      </c>
      <c r="Q3326" t="str">
        <f t="shared" si="61"/>
        <v>G3 - Small C&amp;I</v>
      </c>
      <c r="S3326">
        <f t="shared" si="63"/>
        <v>2121</v>
      </c>
    </row>
    <row r="3327" spans="1:19" x14ac:dyDescent="0.35">
      <c r="A3327">
        <v>49</v>
      </c>
      <c r="B3327" t="s">
        <v>420</v>
      </c>
      <c r="C3327">
        <v>2021</v>
      </c>
      <c r="D3327">
        <v>1</v>
      </c>
      <c r="E3327" t="s">
        <v>582</v>
      </c>
      <c r="F3327">
        <v>3</v>
      </c>
      <c r="G3327" t="s">
        <v>609</v>
      </c>
      <c r="H3327">
        <v>444</v>
      </c>
      <c r="I3327" t="s">
        <v>693</v>
      </c>
      <c r="J3327">
        <v>2131</v>
      </c>
      <c r="K3327" t="s">
        <v>625</v>
      </c>
      <c r="L3327">
        <v>300</v>
      </c>
      <c r="M3327" t="s">
        <v>610</v>
      </c>
      <c r="N3327">
        <v>32</v>
      </c>
      <c r="O3327">
        <v>12263.93</v>
      </c>
      <c r="P3327">
        <v>9103.11</v>
      </c>
      <c r="Q3327" t="str">
        <f t="shared" si="61"/>
        <v>G3 - Small C&amp;I</v>
      </c>
      <c r="S3327">
        <f t="shared" si="63"/>
        <v>2131</v>
      </c>
    </row>
    <row r="3328" spans="1:19" x14ac:dyDescent="0.35">
      <c r="A3328">
        <v>49</v>
      </c>
      <c r="B3328" t="s">
        <v>420</v>
      </c>
      <c r="C3328">
        <v>2021</v>
      </c>
      <c r="D3328">
        <v>1</v>
      </c>
      <c r="E3328" t="s">
        <v>582</v>
      </c>
      <c r="F3328">
        <v>3</v>
      </c>
      <c r="G3328" t="s">
        <v>609</v>
      </c>
      <c r="H3328">
        <v>446</v>
      </c>
      <c r="I3328" t="s">
        <v>694</v>
      </c>
      <c r="J3328">
        <v>8011</v>
      </c>
      <c r="K3328" t="s">
        <v>625</v>
      </c>
      <c r="L3328">
        <v>300</v>
      </c>
      <c r="M3328" t="s">
        <v>610</v>
      </c>
      <c r="N3328">
        <v>23</v>
      </c>
      <c r="O3328">
        <v>1845.69</v>
      </c>
      <c r="P3328">
        <v>0</v>
      </c>
      <c r="Q3328" t="str">
        <f t="shared" si="61"/>
        <v>G6 - OTHER</v>
      </c>
      <c r="S3328">
        <f t="shared" si="63"/>
        <v>8011</v>
      </c>
    </row>
    <row r="3329" spans="1:19" x14ac:dyDescent="0.35">
      <c r="A3329">
        <v>49</v>
      </c>
      <c r="B3329" t="s">
        <v>420</v>
      </c>
      <c r="C3329">
        <v>2021</v>
      </c>
      <c r="D3329">
        <v>1</v>
      </c>
      <c r="E3329" t="s">
        <v>582</v>
      </c>
      <c r="F3329">
        <v>5</v>
      </c>
      <c r="G3329" t="s">
        <v>636</v>
      </c>
      <c r="H3329">
        <v>404</v>
      </c>
      <c r="I3329" t="s">
        <v>660</v>
      </c>
      <c r="J3329">
        <v>2107</v>
      </c>
      <c r="K3329" t="s">
        <v>625</v>
      </c>
      <c r="L3329">
        <v>400</v>
      </c>
      <c r="M3329" t="s">
        <v>695</v>
      </c>
      <c r="N3329">
        <v>7</v>
      </c>
      <c r="O3329">
        <v>21900.16</v>
      </c>
      <c r="P3329">
        <v>18432.060000000001</v>
      </c>
      <c r="Q3329" t="str">
        <f t="shared" si="61"/>
        <v>G3 - Small C&amp;I</v>
      </c>
      <c r="S3329">
        <f t="shared" si="63"/>
        <v>2107</v>
      </c>
    </row>
    <row r="3330" spans="1:19" x14ac:dyDescent="0.35">
      <c r="A3330">
        <v>49</v>
      </c>
      <c r="B3330" t="s">
        <v>420</v>
      </c>
      <c r="C3330">
        <v>2021</v>
      </c>
      <c r="D3330">
        <v>1</v>
      </c>
      <c r="E3330" t="s">
        <v>582</v>
      </c>
      <c r="F3330">
        <v>5</v>
      </c>
      <c r="G3330" t="s">
        <v>636</v>
      </c>
      <c r="H3330">
        <v>405</v>
      </c>
      <c r="I3330" t="s">
        <v>661</v>
      </c>
      <c r="J3330">
        <v>2237</v>
      </c>
      <c r="K3330" t="s">
        <v>625</v>
      </c>
      <c r="L3330">
        <v>400</v>
      </c>
      <c r="M3330" t="s">
        <v>695</v>
      </c>
      <c r="N3330">
        <v>21</v>
      </c>
      <c r="O3330">
        <v>64458.47</v>
      </c>
      <c r="P3330">
        <v>63303.32</v>
      </c>
      <c r="Q3330" t="str">
        <f t="shared" si="61"/>
        <v>G4 - Medium C&amp;I</v>
      </c>
      <c r="S3330">
        <f t="shared" si="63"/>
        <v>2237</v>
      </c>
    </row>
    <row r="3331" spans="1:19" x14ac:dyDescent="0.35">
      <c r="A3331">
        <v>49</v>
      </c>
      <c r="B3331" t="s">
        <v>420</v>
      </c>
      <c r="C3331">
        <v>2021</v>
      </c>
      <c r="D3331">
        <v>1</v>
      </c>
      <c r="E3331" t="s">
        <v>582</v>
      </c>
      <c r="F3331">
        <v>5</v>
      </c>
      <c r="G3331" t="s">
        <v>636</v>
      </c>
      <c r="H3331">
        <v>406</v>
      </c>
      <c r="I3331" t="s">
        <v>662</v>
      </c>
      <c r="J3331">
        <v>2221</v>
      </c>
      <c r="K3331" t="s">
        <v>625</v>
      </c>
      <c r="L3331">
        <v>1670</v>
      </c>
      <c r="M3331" t="s">
        <v>663</v>
      </c>
      <c r="N3331">
        <v>22</v>
      </c>
      <c r="O3331">
        <v>29514.63</v>
      </c>
      <c r="P3331">
        <v>59985.56</v>
      </c>
      <c r="Q3331" t="str">
        <f t="shared" si="61"/>
        <v>G4 - Medium C&amp;I</v>
      </c>
      <c r="S3331">
        <f t="shared" si="63"/>
        <v>2221</v>
      </c>
    </row>
    <row r="3332" spans="1:19" x14ac:dyDescent="0.35">
      <c r="A3332">
        <v>49</v>
      </c>
      <c r="B3332" t="s">
        <v>420</v>
      </c>
      <c r="C3332">
        <v>2021</v>
      </c>
      <c r="D3332">
        <v>1</v>
      </c>
      <c r="E3332" t="s">
        <v>582</v>
      </c>
      <c r="F3332">
        <v>5</v>
      </c>
      <c r="G3332" t="s">
        <v>636</v>
      </c>
      <c r="H3332">
        <v>407</v>
      </c>
      <c r="I3332" t="s">
        <v>664</v>
      </c>
      <c r="J3332" t="s">
        <v>497</v>
      </c>
      <c r="K3332" t="s">
        <v>625</v>
      </c>
      <c r="L3332">
        <v>1670</v>
      </c>
      <c r="M3332" t="s">
        <v>663</v>
      </c>
      <c r="N3332">
        <v>10</v>
      </c>
      <c r="O3332">
        <v>11325.15</v>
      </c>
      <c r="P3332">
        <v>21662.5</v>
      </c>
      <c r="Q3332" t="str">
        <f t="shared" si="61"/>
        <v>G4 - Medium C&amp;I</v>
      </c>
      <c r="S3332" t="str">
        <f t="shared" si="63"/>
        <v>22EN</v>
      </c>
    </row>
    <row r="3333" spans="1:19" x14ac:dyDescent="0.35">
      <c r="A3333">
        <v>49</v>
      </c>
      <c r="B3333" t="s">
        <v>420</v>
      </c>
      <c r="C3333">
        <v>2021</v>
      </c>
      <c r="D3333">
        <v>1</v>
      </c>
      <c r="E3333" t="s">
        <v>582</v>
      </c>
      <c r="F3333">
        <v>5</v>
      </c>
      <c r="G3333" t="s">
        <v>636</v>
      </c>
      <c r="H3333">
        <v>408</v>
      </c>
      <c r="I3333" t="s">
        <v>665</v>
      </c>
      <c r="J3333">
        <v>2231</v>
      </c>
      <c r="K3333" t="s">
        <v>625</v>
      </c>
      <c r="L3333">
        <v>400</v>
      </c>
      <c r="M3333" t="s">
        <v>695</v>
      </c>
      <c r="N3333">
        <v>4</v>
      </c>
      <c r="O3333">
        <v>5855.45</v>
      </c>
      <c r="P3333">
        <v>5244</v>
      </c>
      <c r="Q3333" t="str">
        <f t="shared" si="61"/>
        <v>G4 - Medium C&amp;I</v>
      </c>
      <c r="S3333">
        <f t="shared" si="63"/>
        <v>2231</v>
      </c>
    </row>
    <row r="3334" spans="1:19" x14ac:dyDescent="0.35">
      <c r="A3334">
        <v>49</v>
      </c>
      <c r="B3334" t="s">
        <v>420</v>
      </c>
      <c r="C3334">
        <v>2021</v>
      </c>
      <c r="D3334">
        <v>1</v>
      </c>
      <c r="E3334" t="s">
        <v>582</v>
      </c>
      <c r="F3334">
        <v>5</v>
      </c>
      <c r="G3334" t="s">
        <v>636</v>
      </c>
      <c r="H3334">
        <v>409</v>
      </c>
      <c r="I3334" t="s">
        <v>666</v>
      </c>
      <c r="J3334">
        <v>3367</v>
      </c>
      <c r="K3334" t="s">
        <v>625</v>
      </c>
      <c r="L3334">
        <v>400</v>
      </c>
      <c r="M3334" t="s">
        <v>695</v>
      </c>
      <c r="N3334">
        <v>7</v>
      </c>
      <c r="O3334">
        <v>58352.45</v>
      </c>
      <c r="P3334">
        <v>55365.34</v>
      </c>
      <c r="Q3334" t="str">
        <f t="shared" si="61"/>
        <v>G5 - Large C&amp;I</v>
      </c>
      <c r="S3334">
        <f t="shared" si="63"/>
        <v>3367</v>
      </c>
    </row>
    <row r="3335" spans="1:19" x14ac:dyDescent="0.35">
      <c r="A3335">
        <v>49</v>
      </c>
      <c r="B3335" t="s">
        <v>420</v>
      </c>
      <c r="C3335">
        <v>2021</v>
      </c>
      <c r="D3335">
        <v>1</v>
      </c>
      <c r="E3335" t="s">
        <v>582</v>
      </c>
      <c r="F3335">
        <v>5</v>
      </c>
      <c r="G3335" t="s">
        <v>636</v>
      </c>
      <c r="H3335">
        <v>410</v>
      </c>
      <c r="I3335" t="s">
        <v>667</v>
      </c>
      <c r="J3335">
        <v>3321</v>
      </c>
      <c r="K3335" t="s">
        <v>625</v>
      </c>
      <c r="L3335">
        <v>1670</v>
      </c>
      <c r="M3335" t="s">
        <v>663</v>
      </c>
      <c r="N3335">
        <v>26</v>
      </c>
      <c r="O3335">
        <v>141744.19</v>
      </c>
      <c r="P3335">
        <v>299917.81</v>
      </c>
      <c r="Q3335" t="str">
        <f t="shared" si="61"/>
        <v>G5 - Large C&amp;I</v>
      </c>
      <c r="S3335">
        <f t="shared" si="63"/>
        <v>3321</v>
      </c>
    </row>
    <row r="3336" spans="1:19" x14ac:dyDescent="0.35">
      <c r="A3336">
        <v>49</v>
      </c>
      <c r="B3336" t="s">
        <v>420</v>
      </c>
      <c r="C3336">
        <v>2021</v>
      </c>
      <c r="D3336">
        <v>1</v>
      </c>
      <c r="E3336" t="s">
        <v>582</v>
      </c>
      <c r="F3336">
        <v>5</v>
      </c>
      <c r="G3336" t="s">
        <v>636</v>
      </c>
      <c r="H3336">
        <v>411</v>
      </c>
      <c r="I3336" t="s">
        <v>668</v>
      </c>
      <c r="J3336" t="s">
        <v>490</v>
      </c>
      <c r="K3336" t="s">
        <v>625</v>
      </c>
      <c r="L3336">
        <v>1670</v>
      </c>
      <c r="M3336" t="s">
        <v>663</v>
      </c>
      <c r="N3336">
        <v>15</v>
      </c>
      <c r="O3336">
        <v>67202.11</v>
      </c>
      <c r="P3336">
        <v>138512.60999999999</v>
      </c>
      <c r="Q3336" t="str">
        <f t="shared" si="61"/>
        <v>G5 - Large C&amp;I</v>
      </c>
      <c r="S3336" t="str">
        <f t="shared" si="63"/>
        <v>33EN</v>
      </c>
    </row>
    <row r="3337" spans="1:19" x14ac:dyDescent="0.35">
      <c r="A3337">
        <v>49</v>
      </c>
      <c r="B3337" t="s">
        <v>420</v>
      </c>
      <c r="C3337">
        <v>2021</v>
      </c>
      <c r="D3337">
        <v>1</v>
      </c>
      <c r="E3337" t="s">
        <v>582</v>
      </c>
      <c r="F3337">
        <v>5</v>
      </c>
      <c r="G3337" t="s">
        <v>636</v>
      </c>
      <c r="H3337">
        <v>414</v>
      </c>
      <c r="I3337" t="s">
        <v>671</v>
      </c>
      <c r="J3337">
        <v>3421</v>
      </c>
      <c r="K3337" t="s">
        <v>625</v>
      </c>
      <c r="L3337">
        <v>1670</v>
      </c>
      <c r="M3337" t="s">
        <v>663</v>
      </c>
      <c r="N3337">
        <v>1</v>
      </c>
      <c r="O3337">
        <v>4672.6499999999996</v>
      </c>
      <c r="P3337">
        <v>18350.150000000001</v>
      </c>
      <c r="Q3337" t="str">
        <f t="shared" si="61"/>
        <v>G5 - Large C&amp;I</v>
      </c>
      <c r="S3337">
        <f t="shared" si="63"/>
        <v>3421</v>
      </c>
    </row>
    <row r="3338" spans="1:19" x14ac:dyDescent="0.35">
      <c r="A3338">
        <v>49</v>
      </c>
      <c r="B3338" t="s">
        <v>420</v>
      </c>
      <c r="C3338">
        <v>2021</v>
      </c>
      <c r="D3338">
        <v>1</v>
      </c>
      <c r="E3338" t="s">
        <v>582</v>
      </c>
      <c r="F3338">
        <v>5</v>
      </c>
      <c r="G3338" t="s">
        <v>636</v>
      </c>
      <c r="H3338">
        <v>415</v>
      </c>
      <c r="I3338" t="s">
        <v>672</v>
      </c>
      <c r="J3338" t="s">
        <v>502</v>
      </c>
      <c r="K3338" t="s">
        <v>625</v>
      </c>
      <c r="L3338">
        <v>1670</v>
      </c>
      <c r="M3338" t="s">
        <v>663</v>
      </c>
      <c r="N3338">
        <v>4</v>
      </c>
      <c r="O3338">
        <v>29225.5</v>
      </c>
      <c r="P3338">
        <v>122772.04</v>
      </c>
      <c r="Q3338" t="str">
        <f t="shared" si="61"/>
        <v>G5 - Large C&amp;I</v>
      </c>
      <c r="S3338" t="str">
        <f t="shared" si="63"/>
        <v>34EN</v>
      </c>
    </row>
    <row r="3339" spans="1:19" x14ac:dyDescent="0.35">
      <c r="A3339">
        <v>49</v>
      </c>
      <c r="B3339" t="s">
        <v>420</v>
      </c>
      <c r="C3339">
        <v>2021</v>
      </c>
      <c r="D3339">
        <v>1</v>
      </c>
      <c r="E3339" t="s">
        <v>582</v>
      </c>
      <c r="F3339">
        <v>5</v>
      </c>
      <c r="G3339" t="s">
        <v>636</v>
      </c>
      <c r="H3339">
        <v>417</v>
      </c>
      <c r="I3339" t="s">
        <v>673</v>
      </c>
      <c r="J3339">
        <v>2367</v>
      </c>
      <c r="K3339" t="s">
        <v>625</v>
      </c>
      <c r="L3339">
        <v>400</v>
      </c>
      <c r="M3339" t="s">
        <v>695</v>
      </c>
      <c r="N3339">
        <v>23</v>
      </c>
      <c r="O3339">
        <v>125858.2</v>
      </c>
      <c r="P3339">
        <v>139401.37</v>
      </c>
      <c r="Q3339" t="str">
        <f t="shared" si="61"/>
        <v>G5 - Large C&amp;I</v>
      </c>
      <c r="S3339">
        <f t="shared" si="63"/>
        <v>2367</v>
      </c>
    </row>
    <row r="3340" spans="1:19" x14ac:dyDescent="0.35">
      <c r="A3340">
        <v>49</v>
      </c>
      <c r="B3340" t="s">
        <v>420</v>
      </c>
      <c r="C3340">
        <v>2021</v>
      </c>
      <c r="D3340">
        <v>1</v>
      </c>
      <c r="E3340" t="s">
        <v>582</v>
      </c>
      <c r="F3340">
        <v>5</v>
      </c>
      <c r="G3340" t="s">
        <v>636</v>
      </c>
      <c r="H3340">
        <v>418</v>
      </c>
      <c r="I3340" t="s">
        <v>674</v>
      </c>
      <c r="J3340">
        <v>2321</v>
      </c>
      <c r="K3340" t="s">
        <v>625</v>
      </c>
      <c r="L3340">
        <v>1671</v>
      </c>
      <c r="M3340" t="s">
        <v>675</v>
      </c>
      <c r="N3340">
        <v>46</v>
      </c>
      <c r="O3340">
        <v>166565.54</v>
      </c>
      <c r="P3340">
        <v>427888.79</v>
      </c>
      <c r="Q3340" t="str">
        <f t="shared" si="61"/>
        <v>G5 - Large C&amp;I</v>
      </c>
      <c r="S3340">
        <f t="shared" si="63"/>
        <v>2321</v>
      </c>
    </row>
    <row r="3341" spans="1:19" x14ac:dyDescent="0.35">
      <c r="A3341">
        <v>49</v>
      </c>
      <c r="B3341" t="s">
        <v>420</v>
      </c>
      <c r="C3341">
        <v>2021</v>
      </c>
      <c r="D3341">
        <v>1</v>
      </c>
      <c r="E3341" t="s">
        <v>582</v>
      </c>
      <c r="F3341">
        <v>5</v>
      </c>
      <c r="G3341" t="s">
        <v>636</v>
      </c>
      <c r="H3341">
        <v>419</v>
      </c>
      <c r="I3341" t="s">
        <v>676</v>
      </c>
      <c r="J3341" t="s">
        <v>520</v>
      </c>
      <c r="K3341" t="s">
        <v>625</v>
      </c>
      <c r="L3341">
        <v>1671</v>
      </c>
      <c r="M3341" t="s">
        <v>675</v>
      </c>
      <c r="N3341">
        <v>39</v>
      </c>
      <c r="O3341">
        <v>130889.18</v>
      </c>
      <c r="P3341">
        <v>317766.46000000002</v>
      </c>
      <c r="Q3341" t="str">
        <f t="shared" si="61"/>
        <v>G5 - Large C&amp;I</v>
      </c>
      <c r="S3341" t="str">
        <f t="shared" si="63"/>
        <v>23EN</v>
      </c>
    </row>
    <row r="3342" spans="1:19" x14ac:dyDescent="0.35">
      <c r="A3342">
        <v>49</v>
      </c>
      <c r="B3342" t="s">
        <v>420</v>
      </c>
      <c r="C3342">
        <v>2021</v>
      </c>
      <c r="D3342">
        <v>1</v>
      </c>
      <c r="E3342" t="s">
        <v>582</v>
      </c>
      <c r="F3342">
        <v>5</v>
      </c>
      <c r="G3342" t="s">
        <v>636</v>
      </c>
      <c r="H3342">
        <v>420</v>
      </c>
      <c r="I3342" t="s">
        <v>696</v>
      </c>
      <c r="J3342">
        <v>2331</v>
      </c>
      <c r="K3342" t="s">
        <v>625</v>
      </c>
      <c r="L3342">
        <v>400</v>
      </c>
      <c r="M3342" t="s">
        <v>695</v>
      </c>
      <c r="N3342">
        <v>1</v>
      </c>
      <c r="O3342">
        <v>3820.97</v>
      </c>
      <c r="P3342">
        <v>4062.49</v>
      </c>
      <c r="Q3342" t="str">
        <f t="shared" si="61"/>
        <v>G5 - Large C&amp;I</v>
      </c>
      <c r="S3342">
        <f t="shared" si="63"/>
        <v>2331</v>
      </c>
    </row>
    <row r="3343" spans="1:19" x14ac:dyDescent="0.35">
      <c r="A3343">
        <v>49</v>
      </c>
      <c r="B3343" t="s">
        <v>420</v>
      </c>
      <c r="C3343">
        <v>2021</v>
      </c>
      <c r="D3343">
        <v>1</v>
      </c>
      <c r="E3343" t="s">
        <v>582</v>
      </c>
      <c r="F3343">
        <v>5</v>
      </c>
      <c r="G3343" t="s">
        <v>636</v>
      </c>
      <c r="H3343">
        <v>421</v>
      </c>
      <c r="I3343" t="s">
        <v>677</v>
      </c>
      <c r="J3343">
        <v>2496</v>
      </c>
      <c r="K3343" t="s">
        <v>625</v>
      </c>
      <c r="L3343">
        <v>400</v>
      </c>
      <c r="M3343" t="s">
        <v>695</v>
      </c>
      <c r="N3343">
        <v>3</v>
      </c>
      <c r="O3343">
        <v>18856.939999999999</v>
      </c>
      <c r="P3343">
        <v>20057.27</v>
      </c>
      <c r="Q3343" t="str">
        <f t="shared" si="61"/>
        <v>G5 - Large C&amp;I</v>
      </c>
      <c r="S3343">
        <f t="shared" si="63"/>
        <v>2496</v>
      </c>
    </row>
    <row r="3344" spans="1:19" x14ac:dyDescent="0.35">
      <c r="A3344">
        <v>49</v>
      </c>
      <c r="B3344" t="s">
        <v>420</v>
      </c>
      <c r="C3344">
        <v>2021</v>
      </c>
      <c r="D3344">
        <v>1</v>
      </c>
      <c r="E3344" t="s">
        <v>582</v>
      </c>
      <c r="F3344">
        <v>5</v>
      </c>
      <c r="G3344" t="s">
        <v>636</v>
      </c>
      <c r="H3344">
        <v>422</v>
      </c>
      <c r="I3344" t="s">
        <v>678</v>
      </c>
      <c r="J3344">
        <v>2421</v>
      </c>
      <c r="K3344" t="s">
        <v>625</v>
      </c>
      <c r="L3344">
        <v>1671</v>
      </c>
      <c r="M3344" t="s">
        <v>675</v>
      </c>
      <c r="N3344">
        <v>11</v>
      </c>
      <c r="O3344">
        <v>98233.93</v>
      </c>
      <c r="P3344">
        <v>418459.07</v>
      </c>
      <c r="Q3344" t="str">
        <f t="shared" si="61"/>
        <v>G5 - Large C&amp;I</v>
      </c>
      <c r="S3344">
        <f t="shared" si="63"/>
        <v>2421</v>
      </c>
    </row>
    <row r="3345" spans="1:19" x14ac:dyDescent="0.35">
      <c r="A3345">
        <v>49</v>
      </c>
      <c r="B3345" t="s">
        <v>420</v>
      </c>
      <c r="C3345">
        <v>2021</v>
      </c>
      <c r="D3345">
        <v>1</v>
      </c>
      <c r="E3345" t="s">
        <v>582</v>
      </c>
      <c r="F3345">
        <v>5</v>
      </c>
      <c r="G3345" t="s">
        <v>636</v>
      </c>
      <c r="H3345">
        <v>423</v>
      </c>
      <c r="I3345" t="s">
        <v>679</v>
      </c>
      <c r="J3345" t="s">
        <v>483</v>
      </c>
      <c r="K3345" t="s">
        <v>625</v>
      </c>
      <c r="L3345">
        <v>1671</v>
      </c>
      <c r="M3345" t="s">
        <v>675</v>
      </c>
      <c r="N3345">
        <v>48</v>
      </c>
      <c r="O3345">
        <v>872398.65</v>
      </c>
      <c r="P3345">
        <v>4122198.61</v>
      </c>
      <c r="Q3345" t="str">
        <f t="shared" si="61"/>
        <v>G5 - Large C&amp;I</v>
      </c>
      <c r="S3345" t="str">
        <f t="shared" si="63"/>
        <v>24EN</v>
      </c>
    </row>
    <row r="3346" spans="1:19" x14ac:dyDescent="0.35">
      <c r="A3346">
        <v>49</v>
      </c>
      <c r="B3346" t="s">
        <v>420</v>
      </c>
      <c r="C3346">
        <v>2021</v>
      </c>
      <c r="D3346">
        <v>1</v>
      </c>
      <c r="E3346" t="s">
        <v>582</v>
      </c>
      <c r="F3346">
        <v>5</v>
      </c>
      <c r="G3346" t="s">
        <v>636</v>
      </c>
      <c r="H3346">
        <v>443</v>
      </c>
      <c r="I3346" t="s">
        <v>692</v>
      </c>
      <c r="J3346">
        <v>2121</v>
      </c>
      <c r="K3346" t="s">
        <v>625</v>
      </c>
      <c r="L3346">
        <v>1670</v>
      </c>
      <c r="M3346" t="s">
        <v>663</v>
      </c>
      <c r="N3346">
        <v>2</v>
      </c>
      <c r="O3346">
        <v>708.15</v>
      </c>
      <c r="P3346">
        <v>951.82</v>
      </c>
      <c r="Q3346" t="str">
        <f t="shared" si="61"/>
        <v>G3 - Small C&amp;I</v>
      </c>
      <c r="S3346">
        <f t="shared" si="63"/>
        <v>2121</v>
      </c>
    </row>
    <row r="3347" spans="1:19" x14ac:dyDescent="0.35">
      <c r="A3347">
        <v>49</v>
      </c>
      <c r="B3347" t="s">
        <v>420</v>
      </c>
      <c r="C3347">
        <v>2021</v>
      </c>
      <c r="D3347">
        <v>1</v>
      </c>
      <c r="E3347" t="s">
        <v>582</v>
      </c>
      <c r="F3347">
        <v>10</v>
      </c>
      <c r="G3347" t="s">
        <v>652</v>
      </c>
      <c r="H3347">
        <v>400</v>
      </c>
      <c r="I3347" t="s">
        <v>656</v>
      </c>
      <c r="J3347">
        <v>1247</v>
      </c>
      <c r="K3347" t="s">
        <v>625</v>
      </c>
      <c r="L3347">
        <v>207</v>
      </c>
      <c r="M3347" t="s">
        <v>653</v>
      </c>
      <c r="N3347">
        <v>211042</v>
      </c>
      <c r="O3347">
        <v>45229859.979999997</v>
      </c>
      <c r="P3347">
        <v>30790512.460000001</v>
      </c>
      <c r="Q3347" t="str">
        <f t="shared" si="61"/>
        <v>G1 - Residential</v>
      </c>
      <c r="S3347">
        <f t="shared" si="63"/>
        <v>1247</v>
      </c>
    </row>
    <row r="3348" spans="1:19" x14ac:dyDescent="0.35">
      <c r="A3348">
        <v>49</v>
      </c>
      <c r="B3348" t="s">
        <v>420</v>
      </c>
      <c r="C3348">
        <v>2021</v>
      </c>
      <c r="D3348">
        <v>1</v>
      </c>
      <c r="E3348" t="s">
        <v>582</v>
      </c>
      <c r="F3348">
        <v>10</v>
      </c>
      <c r="G3348" t="s">
        <v>652</v>
      </c>
      <c r="H3348">
        <v>401</v>
      </c>
      <c r="I3348" t="s">
        <v>657</v>
      </c>
      <c r="J3348">
        <v>1012</v>
      </c>
      <c r="K3348" t="s">
        <v>625</v>
      </c>
      <c r="L3348">
        <v>200</v>
      </c>
      <c r="M3348" t="s">
        <v>587</v>
      </c>
      <c r="N3348">
        <v>9</v>
      </c>
      <c r="O3348">
        <v>2042.46</v>
      </c>
      <c r="P3348">
        <v>1317.09</v>
      </c>
      <c r="Q3348" t="str">
        <f t="shared" si="61"/>
        <v>G1 - Residential</v>
      </c>
      <c r="S3348">
        <f t="shared" si="63"/>
        <v>1012</v>
      </c>
    </row>
    <row r="3349" spans="1:19" x14ac:dyDescent="0.35">
      <c r="A3349">
        <v>49</v>
      </c>
      <c r="B3349" t="s">
        <v>420</v>
      </c>
      <c r="C3349">
        <v>2021</v>
      </c>
      <c r="D3349">
        <v>1</v>
      </c>
      <c r="E3349" t="s">
        <v>582</v>
      </c>
      <c r="F3349">
        <v>10</v>
      </c>
      <c r="G3349" t="s">
        <v>652</v>
      </c>
      <c r="H3349">
        <v>402</v>
      </c>
      <c r="I3349" t="s">
        <v>697</v>
      </c>
      <c r="J3349">
        <v>1301</v>
      </c>
      <c r="K3349" t="s">
        <v>625</v>
      </c>
      <c r="L3349">
        <v>207</v>
      </c>
      <c r="M3349" t="s">
        <v>653</v>
      </c>
      <c r="N3349">
        <v>18782</v>
      </c>
      <c r="O3349">
        <v>2995736.19</v>
      </c>
      <c r="P3349">
        <v>2775455.2</v>
      </c>
      <c r="Q3349" t="str">
        <f t="shared" si="61"/>
        <v>G2 - Low Income Residential</v>
      </c>
      <c r="S3349">
        <f t="shared" si="63"/>
        <v>1301</v>
      </c>
    </row>
    <row r="3350" spans="1:19" x14ac:dyDescent="0.35">
      <c r="A3350">
        <v>49</v>
      </c>
      <c r="B3350" t="s">
        <v>420</v>
      </c>
      <c r="C3350">
        <v>2021</v>
      </c>
      <c r="D3350">
        <v>2</v>
      </c>
      <c r="E3350" t="s">
        <v>698</v>
      </c>
      <c r="F3350">
        <v>1</v>
      </c>
      <c r="G3350" t="s">
        <v>583</v>
      </c>
      <c r="H3350">
        <v>400</v>
      </c>
      <c r="I3350" t="s">
        <v>656</v>
      </c>
      <c r="J3350">
        <v>1247</v>
      </c>
      <c r="K3350" t="s">
        <v>625</v>
      </c>
      <c r="L3350">
        <v>207</v>
      </c>
      <c r="M3350" t="s">
        <v>653</v>
      </c>
      <c r="N3350">
        <v>10</v>
      </c>
      <c r="O3350">
        <v>2122.94</v>
      </c>
      <c r="P3350">
        <v>1469.39</v>
      </c>
      <c r="Q3350" t="str">
        <f t="shared" si="61"/>
        <v>G1 - Residential</v>
      </c>
      <c r="S3350">
        <f t="shared" si="63"/>
        <v>1247</v>
      </c>
    </row>
    <row r="3351" spans="1:19" x14ac:dyDescent="0.35">
      <c r="A3351">
        <v>49</v>
      </c>
      <c r="B3351" t="s">
        <v>420</v>
      </c>
      <c r="C3351">
        <v>2021</v>
      </c>
      <c r="D3351">
        <v>2</v>
      </c>
      <c r="E3351" t="s">
        <v>698</v>
      </c>
      <c r="F3351">
        <v>1</v>
      </c>
      <c r="G3351" t="s">
        <v>583</v>
      </c>
      <c r="H3351">
        <v>401</v>
      </c>
      <c r="I3351" t="s">
        <v>657</v>
      </c>
      <c r="J3351">
        <v>1012</v>
      </c>
      <c r="K3351" t="s">
        <v>625</v>
      </c>
      <c r="L3351">
        <v>200</v>
      </c>
      <c r="M3351" t="s">
        <v>587</v>
      </c>
      <c r="N3351">
        <v>16163</v>
      </c>
      <c r="O3351">
        <v>951179.7</v>
      </c>
      <c r="P3351">
        <v>498467.44</v>
      </c>
      <c r="Q3351" t="str">
        <f t="shared" si="61"/>
        <v>G1 - Residential</v>
      </c>
      <c r="S3351">
        <f t="shared" si="63"/>
        <v>1012</v>
      </c>
    </row>
    <row r="3352" spans="1:19" x14ac:dyDescent="0.35">
      <c r="A3352">
        <v>49</v>
      </c>
      <c r="B3352" t="s">
        <v>420</v>
      </c>
      <c r="C3352">
        <v>2021</v>
      </c>
      <c r="D3352">
        <v>2</v>
      </c>
      <c r="E3352" t="s">
        <v>698</v>
      </c>
      <c r="F3352">
        <v>1</v>
      </c>
      <c r="G3352" t="s">
        <v>583</v>
      </c>
      <c r="H3352">
        <v>403</v>
      </c>
      <c r="I3352" t="s">
        <v>658</v>
      </c>
      <c r="J3352">
        <v>1101</v>
      </c>
      <c r="K3352" t="s">
        <v>625</v>
      </c>
      <c r="L3352">
        <v>200</v>
      </c>
      <c r="M3352" t="s">
        <v>587</v>
      </c>
      <c r="N3352">
        <v>652</v>
      </c>
      <c r="O3352">
        <v>38454.83</v>
      </c>
      <c r="P3352">
        <v>30119.71</v>
      </c>
      <c r="Q3352" t="str">
        <f t="shared" si="61"/>
        <v>G2 - Low Income Residential</v>
      </c>
      <c r="S3352">
        <f t="shared" si="63"/>
        <v>1101</v>
      </c>
    </row>
    <row r="3353" spans="1:19" x14ac:dyDescent="0.35">
      <c r="A3353">
        <v>49</v>
      </c>
      <c r="B3353" t="s">
        <v>420</v>
      </c>
      <c r="C3353">
        <v>2021</v>
      </c>
      <c r="D3353">
        <v>2</v>
      </c>
      <c r="E3353" t="s">
        <v>698</v>
      </c>
      <c r="F3353">
        <v>3</v>
      </c>
      <c r="G3353" t="s">
        <v>609</v>
      </c>
      <c r="H3353">
        <v>400</v>
      </c>
      <c r="I3353" t="s">
        <v>656</v>
      </c>
      <c r="J3353">
        <v>0</v>
      </c>
      <c r="K3353" t="s">
        <v>625</v>
      </c>
      <c r="L3353">
        <v>0</v>
      </c>
      <c r="M3353" t="s">
        <v>659</v>
      </c>
      <c r="N3353">
        <v>1</v>
      </c>
      <c r="O3353">
        <v>1175.31</v>
      </c>
      <c r="P3353">
        <v>853.04</v>
      </c>
      <c r="Q3353" t="str">
        <f t="shared" si="61"/>
        <v>G6 - OTHER</v>
      </c>
      <c r="S3353">
        <f t="shared" si="63"/>
        <v>0</v>
      </c>
    </row>
    <row r="3354" spans="1:19" x14ac:dyDescent="0.35">
      <c r="A3354">
        <v>49</v>
      </c>
      <c r="B3354" t="s">
        <v>420</v>
      </c>
      <c r="C3354">
        <v>2021</v>
      </c>
      <c r="D3354">
        <v>2</v>
      </c>
      <c r="E3354" t="s">
        <v>698</v>
      </c>
      <c r="F3354">
        <v>3</v>
      </c>
      <c r="G3354" t="s">
        <v>609</v>
      </c>
      <c r="H3354">
        <v>404</v>
      </c>
      <c r="I3354" t="s">
        <v>660</v>
      </c>
      <c r="J3354">
        <v>2107</v>
      </c>
      <c r="K3354" t="s">
        <v>625</v>
      </c>
      <c r="L3354">
        <v>300</v>
      </c>
      <c r="M3354" t="s">
        <v>610</v>
      </c>
      <c r="N3354">
        <v>18568</v>
      </c>
      <c r="O3354">
        <v>6389870.1699999999</v>
      </c>
      <c r="P3354">
        <v>4691964.78</v>
      </c>
      <c r="Q3354" t="str">
        <f t="shared" si="61"/>
        <v>G3 - Small C&amp;I</v>
      </c>
      <c r="S3354">
        <f t="shared" si="63"/>
        <v>2107</v>
      </c>
    </row>
    <row r="3355" spans="1:19" x14ac:dyDescent="0.35">
      <c r="A3355">
        <v>49</v>
      </c>
      <c r="B3355" t="s">
        <v>420</v>
      </c>
      <c r="C3355">
        <v>2021</v>
      </c>
      <c r="D3355">
        <v>2</v>
      </c>
      <c r="E3355" t="s">
        <v>698</v>
      </c>
      <c r="F3355">
        <v>3</v>
      </c>
      <c r="G3355" t="s">
        <v>609</v>
      </c>
      <c r="H3355">
        <v>405</v>
      </c>
      <c r="I3355" t="s">
        <v>661</v>
      </c>
      <c r="J3355">
        <v>2237</v>
      </c>
      <c r="K3355" t="s">
        <v>625</v>
      </c>
      <c r="L3355">
        <v>300</v>
      </c>
      <c r="M3355" t="s">
        <v>610</v>
      </c>
      <c r="N3355">
        <v>3151</v>
      </c>
      <c r="O3355">
        <v>5771794.5300000003</v>
      </c>
      <c r="P3355">
        <v>5404068.79</v>
      </c>
      <c r="Q3355" t="str">
        <f t="shared" si="61"/>
        <v>G4 - Medium C&amp;I</v>
      </c>
      <c r="S3355">
        <f t="shared" si="63"/>
        <v>2237</v>
      </c>
    </row>
    <row r="3356" spans="1:19" x14ac:dyDescent="0.35">
      <c r="A3356">
        <v>49</v>
      </c>
      <c r="B3356" t="s">
        <v>420</v>
      </c>
      <c r="C3356">
        <v>2021</v>
      </c>
      <c r="D3356">
        <v>2</v>
      </c>
      <c r="E3356" t="s">
        <v>698</v>
      </c>
      <c r="F3356">
        <v>3</v>
      </c>
      <c r="G3356" t="s">
        <v>609</v>
      </c>
      <c r="H3356">
        <v>406</v>
      </c>
      <c r="I3356" t="s">
        <v>662</v>
      </c>
      <c r="J3356">
        <v>2221</v>
      </c>
      <c r="K3356" t="s">
        <v>625</v>
      </c>
      <c r="L3356">
        <v>1670</v>
      </c>
      <c r="M3356" t="s">
        <v>663</v>
      </c>
      <c r="N3356">
        <v>1445</v>
      </c>
      <c r="O3356">
        <v>1482152.92</v>
      </c>
      <c r="P3356">
        <v>3070337.91</v>
      </c>
      <c r="Q3356" t="str">
        <f t="shared" si="61"/>
        <v>G4 - Medium C&amp;I</v>
      </c>
      <c r="S3356">
        <f t="shared" si="63"/>
        <v>2221</v>
      </c>
    </row>
    <row r="3357" spans="1:19" x14ac:dyDescent="0.35">
      <c r="A3357">
        <v>49</v>
      </c>
      <c r="B3357" t="s">
        <v>420</v>
      </c>
      <c r="C3357">
        <v>2021</v>
      </c>
      <c r="D3357">
        <v>2</v>
      </c>
      <c r="E3357" t="s">
        <v>698</v>
      </c>
      <c r="F3357">
        <v>3</v>
      </c>
      <c r="G3357" t="s">
        <v>609</v>
      </c>
      <c r="H3357">
        <v>407</v>
      </c>
      <c r="I3357" t="s">
        <v>664</v>
      </c>
      <c r="J3357" t="s">
        <v>497</v>
      </c>
      <c r="K3357" t="s">
        <v>625</v>
      </c>
      <c r="L3357">
        <v>1670</v>
      </c>
      <c r="M3357" t="s">
        <v>663</v>
      </c>
      <c r="N3357">
        <v>315</v>
      </c>
      <c r="O3357">
        <v>398876.89</v>
      </c>
      <c r="P3357">
        <v>843315.19999999995</v>
      </c>
      <c r="Q3357" t="str">
        <f t="shared" si="61"/>
        <v>G4 - Medium C&amp;I</v>
      </c>
      <c r="S3357" t="str">
        <f t="shared" si="63"/>
        <v>22EN</v>
      </c>
    </row>
    <row r="3358" spans="1:19" x14ac:dyDescent="0.35">
      <c r="A3358">
        <v>49</v>
      </c>
      <c r="B3358" t="s">
        <v>420</v>
      </c>
      <c r="C3358">
        <v>2021</v>
      </c>
      <c r="D3358">
        <v>2</v>
      </c>
      <c r="E3358" t="s">
        <v>698</v>
      </c>
      <c r="F3358">
        <v>3</v>
      </c>
      <c r="G3358" t="s">
        <v>609</v>
      </c>
      <c r="H3358">
        <v>408</v>
      </c>
      <c r="I3358" t="s">
        <v>665</v>
      </c>
      <c r="J3358">
        <v>2231</v>
      </c>
      <c r="K3358" t="s">
        <v>625</v>
      </c>
      <c r="L3358">
        <v>300</v>
      </c>
      <c r="M3358" t="s">
        <v>610</v>
      </c>
      <c r="N3358">
        <v>70</v>
      </c>
      <c r="O3358">
        <v>159464.59</v>
      </c>
      <c r="P3358">
        <v>150850.39000000001</v>
      </c>
      <c r="Q3358" t="str">
        <f t="shared" si="61"/>
        <v>G4 - Medium C&amp;I</v>
      </c>
      <c r="S3358">
        <f t="shared" si="63"/>
        <v>2231</v>
      </c>
    </row>
    <row r="3359" spans="1:19" x14ac:dyDescent="0.35">
      <c r="A3359">
        <v>49</v>
      </c>
      <c r="B3359" t="s">
        <v>420</v>
      </c>
      <c r="C3359">
        <v>2021</v>
      </c>
      <c r="D3359">
        <v>2</v>
      </c>
      <c r="E3359" t="s">
        <v>698</v>
      </c>
      <c r="F3359">
        <v>3</v>
      </c>
      <c r="G3359" t="s">
        <v>609</v>
      </c>
      <c r="H3359">
        <v>409</v>
      </c>
      <c r="I3359" t="s">
        <v>666</v>
      </c>
      <c r="J3359">
        <v>3367</v>
      </c>
      <c r="K3359" t="s">
        <v>625</v>
      </c>
      <c r="L3359">
        <v>300</v>
      </c>
      <c r="M3359" t="s">
        <v>610</v>
      </c>
      <c r="N3359">
        <v>88</v>
      </c>
      <c r="O3359">
        <v>1213392.06</v>
      </c>
      <c r="P3359">
        <v>1172541.55</v>
      </c>
      <c r="Q3359" t="str">
        <f t="shared" ref="Q3359:Q3405" si="64">VLOOKUP(J3359,S:T,2,FALSE)</f>
        <v>G5 - Large C&amp;I</v>
      </c>
      <c r="S3359">
        <f t="shared" si="63"/>
        <v>3367</v>
      </c>
    </row>
    <row r="3360" spans="1:19" x14ac:dyDescent="0.35">
      <c r="A3360">
        <v>49</v>
      </c>
      <c r="B3360" t="s">
        <v>420</v>
      </c>
      <c r="C3360">
        <v>2021</v>
      </c>
      <c r="D3360">
        <v>2</v>
      </c>
      <c r="E3360" t="s">
        <v>698</v>
      </c>
      <c r="F3360">
        <v>3</v>
      </c>
      <c r="G3360" t="s">
        <v>609</v>
      </c>
      <c r="H3360">
        <v>410</v>
      </c>
      <c r="I3360" t="s">
        <v>667</v>
      </c>
      <c r="J3360">
        <v>3321</v>
      </c>
      <c r="K3360" t="s">
        <v>625</v>
      </c>
      <c r="L3360">
        <v>1670</v>
      </c>
      <c r="M3360" t="s">
        <v>663</v>
      </c>
      <c r="N3360">
        <v>205</v>
      </c>
      <c r="O3360">
        <v>1156865.8700000001</v>
      </c>
      <c r="P3360">
        <v>2485230.1</v>
      </c>
      <c r="Q3360" t="str">
        <f t="shared" si="64"/>
        <v>G5 - Large C&amp;I</v>
      </c>
      <c r="S3360">
        <f t="shared" si="63"/>
        <v>3321</v>
      </c>
    </row>
    <row r="3361" spans="1:19" x14ac:dyDescent="0.35">
      <c r="A3361">
        <v>49</v>
      </c>
      <c r="B3361" t="s">
        <v>420</v>
      </c>
      <c r="C3361">
        <v>2021</v>
      </c>
      <c r="D3361">
        <v>2</v>
      </c>
      <c r="E3361" t="s">
        <v>698</v>
      </c>
      <c r="F3361">
        <v>3</v>
      </c>
      <c r="G3361" t="s">
        <v>609</v>
      </c>
      <c r="H3361">
        <v>411</v>
      </c>
      <c r="I3361" t="s">
        <v>668</v>
      </c>
      <c r="J3361" t="s">
        <v>490</v>
      </c>
      <c r="K3361" t="s">
        <v>625</v>
      </c>
      <c r="L3361">
        <v>1670</v>
      </c>
      <c r="M3361" t="s">
        <v>663</v>
      </c>
      <c r="N3361">
        <v>110</v>
      </c>
      <c r="O3361">
        <v>608431.81000000006</v>
      </c>
      <c r="P3361">
        <v>1320023.8700000001</v>
      </c>
      <c r="Q3361" t="str">
        <f t="shared" si="64"/>
        <v>G5 - Large C&amp;I</v>
      </c>
      <c r="S3361" t="str">
        <f t="shared" si="63"/>
        <v>33EN</v>
      </c>
    </row>
    <row r="3362" spans="1:19" x14ac:dyDescent="0.35">
      <c r="A3362">
        <v>49</v>
      </c>
      <c r="B3362" t="s">
        <v>420</v>
      </c>
      <c r="C3362">
        <v>2021</v>
      </c>
      <c r="D3362">
        <v>2</v>
      </c>
      <c r="E3362" t="s">
        <v>698</v>
      </c>
      <c r="F3362">
        <v>3</v>
      </c>
      <c r="G3362" t="s">
        <v>609</v>
      </c>
      <c r="H3362">
        <v>412</v>
      </c>
      <c r="I3362" t="s">
        <v>669</v>
      </c>
      <c r="J3362">
        <v>3331</v>
      </c>
      <c r="K3362" t="s">
        <v>625</v>
      </c>
      <c r="L3362">
        <v>300</v>
      </c>
      <c r="M3362" t="s">
        <v>610</v>
      </c>
      <c r="N3362">
        <v>8</v>
      </c>
      <c r="O3362">
        <v>126429.03</v>
      </c>
      <c r="P3362">
        <v>121499.68</v>
      </c>
      <c r="Q3362" t="str">
        <f t="shared" si="64"/>
        <v>G5 - Large C&amp;I</v>
      </c>
      <c r="S3362">
        <f t="shared" si="63"/>
        <v>3331</v>
      </c>
    </row>
    <row r="3363" spans="1:19" x14ac:dyDescent="0.35">
      <c r="A3363">
        <v>49</v>
      </c>
      <c r="B3363" t="s">
        <v>420</v>
      </c>
      <c r="C3363">
        <v>2021</v>
      </c>
      <c r="D3363">
        <v>2</v>
      </c>
      <c r="E3363" t="s">
        <v>698</v>
      </c>
      <c r="F3363">
        <v>3</v>
      </c>
      <c r="G3363" t="s">
        <v>609</v>
      </c>
      <c r="H3363">
        <v>413</v>
      </c>
      <c r="I3363" t="s">
        <v>670</v>
      </c>
      <c r="J3363">
        <v>3496</v>
      </c>
      <c r="K3363" t="s">
        <v>625</v>
      </c>
      <c r="L3363">
        <v>300</v>
      </c>
      <c r="M3363" t="s">
        <v>610</v>
      </c>
      <c r="N3363">
        <v>5</v>
      </c>
      <c r="O3363">
        <v>57430.15</v>
      </c>
      <c r="P3363">
        <v>63093.11</v>
      </c>
      <c r="Q3363" t="str">
        <f t="shared" si="64"/>
        <v>G5 - Large C&amp;I</v>
      </c>
      <c r="S3363">
        <f t="shared" si="63"/>
        <v>3496</v>
      </c>
    </row>
    <row r="3364" spans="1:19" x14ac:dyDescent="0.35">
      <c r="A3364">
        <v>49</v>
      </c>
      <c r="B3364" t="s">
        <v>420</v>
      </c>
      <c r="C3364">
        <v>2021</v>
      </c>
      <c r="D3364">
        <v>2</v>
      </c>
      <c r="E3364" t="s">
        <v>698</v>
      </c>
      <c r="F3364">
        <v>3</v>
      </c>
      <c r="G3364" t="s">
        <v>609</v>
      </c>
      <c r="H3364">
        <v>414</v>
      </c>
      <c r="I3364" t="s">
        <v>671</v>
      </c>
      <c r="J3364">
        <v>3421</v>
      </c>
      <c r="K3364" t="s">
        <v>625</v>
      </c>
      <c r="L3364">
        <v>1670</v>
      </c>
      <c r="M3364" t="s">
        <v>663</v>
      </c>
      <c r="N3364">
        <v>3</v>
      </c>
      <c r="O3364">
        <v>20703.07</v>
      </c>
      <c r="P3364">
        <v>93174.44</v>
      </c>
      <c r="Q3364" t="str">
        <f t="shared" si="64"/>
        <v>G5 - Large C&amp;I</v>
      </c>
      <c r="S3364">
        <f t="shared" si="63"/>
        <v>3421</v>
      </c>
    </row>
    <row r="3365" spans="1:19" x14ac:dyDescent="0.35">
      <c r="A3365">
        <v>49</v>
      </c>
      <c r="B3365" t="s">
        <v>420</v>
      </c>
      <c r="C3365">
        <v>2021</v>
      </c>
      <c r="D3365">
        <v>2</v>
      </c>
      <c r="E3365" t="s">
        <v>698</v>
      </c>
      <c r="F3365">
        <v>3</v>
      </c>
      <c r="G3365" t="s">
        <v>609</v>
      </c>
      <c r="H3365">
        <v>415</v>
      </c>
      <c r="I3365" t="s">
        <v>672</v>
      </c>
      <c r="J3365" t="s">
        <v>502</v>
      </c>
      <c r="K3365" t="s">
        <v>625</v>
      </c>
      <c r="L3365">
        <v>1670</v>
      </c>
      <c r="M3365" t="s">
        <v>663</v>
      </c>
      <c r="N3365">
        <v>26</v>
      </c>
      <c r="O3365">
        <v>353926.98</v>
      </c>
      <c r="P3365">
        <v>1771632.35</v>
      </c>
      <c r="Q3365" t="str">
        <f t="shared" si="64"/>
        <v>G5 - Large C&amp;I</v>
      </c>
      <c r="S3365" t="str">
        <f t="shared" si="63"/>
        <v>34EN</v>
      </c>
    </row>
    <row r="3366" spans="1:19" x14ac:dyDescent="0.35">
      <c r="A3366">
        <v>49</v>
      </c>
      <c r="B3366" t="s">
        <v>420</v>
      </c>
      <c r="C3366">
        <v>2021</v>
      </c>
      <c r="D3366">
        <v>2</v>
      </c>
      <c r="E3366" t="s">
        <v>698</v>
      </c>
      <c r="F3366">
        <v>3</v>
      </c>
      <c r="G3366" t="s">
        <v>609</v>
      </c>
      <c r="H3366">
        <v>417</v>
      </c>
      <c r="I3366" t="s">
        <v>673</v>
      </c>
      <c r="J3366">
        <v>2367</v>
      </c>
      <c r="K3366" t="s">
        <v>625</v>
      </c>
      <c r="L3366">
        <v>300</v>
      </c>
      <c r="M3366" t="s">
        <v>610</v>
      </c>
      <c r="N3366">
        <v>28</v>
      </c>
      <c r="O3366">
        <v>153467.70000000001</v>
      </c>
      <c r="P3366">
        <v>169335.43</v>
      </c>
      <c r="Q3366" t="str">
        <f t="shared" si="64"/>
        <v>G5 - Large C&amp;I</v>
      </c>
      <c r="S3366">
        <f t="shared" si="63"/>
        <v>2367</v>
      </c>
    </row>
    <row r="3367" spans="1:19" x14ac:dyDescent="0.35">
      <c r="A3367">
        <v>49</v>
      </c>
      <c r="B3367" t="s">
        <v>420</v>
      </c>
      <c r="C3367">
        <v>2021</v>
      </c>
      <c r="D3367">
        <v>2</v>
      </c>
      <c r="E3367" t="s">
        <v>698</v>
      </c>
      <c r="F3367">
        <v>3</v>
      </c>
      <c r="G3367" t="s">
        <v>609</v>
      </c>
      <c r="H3367">
        <v>418</v>
      </c>
      <c r="I3367" t="s">
        <v>674</v>
      </c>
      <c r="J3367">
        <v>2321</v>
      </c>
      <c r="K3367" t="s">
        <v>625</v>
      </c>
      <c r="L3367">
        <v>1671</v>
      </c>
      <c r="M3367" t="s">
        <v>675</v>
      </c>
      <c r="N3367">
        <v>45</v>
      </c>
      <c r="O3367">
        <v>150412.76</v>
      </c>
      <c r="P3367">
        <v>395669.35</v>
      </c>
      <c r="Q3367" t="str">
        <f t="shared" si="64"/>
        <v>G5 - Large C&amp;I</v>
      </c>
      <c r="S3367">
        <f t="shared" ref="S3367:S3405" si="65">IF(ISERROR(VALUE(TRIM(J3367)))=TRUE, TRIM(J3367),VALUE(TRIM(J3367)))</f>
        <v>2321</v>
      </c>
    </row>
    <row r="3368" spans="1:19" x14ac:dyDescent="0.35">
      <c r="A3368">
        <v>49</v>
      </c>
      <c r="B3368" t="s">
        <v>420</v>
      </c>
      <c r="C3368">
        <v>2021</v>
      </c>
      <c r="D3368">
        <v>2</v>
      </c>
      <c r="E3368" t="s">
        <v>698</v>
      </c>
      <c r="F3368">
        <v>3</v>
      </c>
      <c r="G3368" t="s">
        <v>609</v>
      </c>
      <c r="H3368">
        <v>419</v>
      </c>
      <c r="I3368" t="s">
        <v>676</v>
      </c>
      <c r="J3368" t="s">
        <v>520</v>
      </c>
      <c r="K3368" t="s">
        <v>625</v>
      </c>
      <c r="L3368">
        <v>1671</v>
      </c>
      <c r="M3368" t="s">
        <v>675</v>
      </c>
      <c r="N3368">
        <v>4</v>
      </c>
      <c r="O3368">
        <v>11429.59</v>
      </c>
      <c r="P3368">
        <v>27918.82</v>
      </c>
      <c r="Q3368" t="str">
        <f t="shared" si="64"/>
        <v>G5 - Large C&amp;I</v>
      </c>
      <c r="S3368" t="str">
        <f t="shared" si="65"/>
        <v>23EN</v>
      </c>
    </row>
    <row r="3369" spans="1:19" x14ac:dyDescent="0.35">
      <c r="A3369">
        <v>49</v>
      </c>
      <c r="B3369" t="s">
        <v>420</v>
      </c>
      <c r="C3369">
        <v>2021</v>
      </c>
      <c r="D3369">
        <v>2</v>
      </c>
      <c r="E3369" t="s">
        <v>698</v>
      </c>
      <c r="F3369">
        <v>3</v>
      </c>
      <c r="G3369" t="s">
        <v>609</v>
      </c>
      <c r="H3369">
        <v>421</v>
      </c>
      <c r="I3369" t="s">
        <v>677</v>
      </c>
      <c r="J3369">
        <v>2496</v>
      </c>
      <c r="K3369" t="s">
        <v>625</v>
      </c>
      <c r="L3369">
        <v>300</v>
      </c>
      <c r="M3369" t="s">
        <v>610</v>
      </c>
      <c r="N3369">
        <v>1</v>
      </c>
      <c r="O3369">
        <v>6121</v>
      </c>
      <c r="P3369">
        <v>506.26</v>
      </c>
      <c r="Q3369" t="str">
        <f t="shared" si="64"/>
        <v>G5 - Large C&amp;I</v>
      </c>
      <c r="S3369">
        <f t="shared" si="65"/>
        <v>2496</v>
      </c>
    </row>
    <row r="3370" spans="1:19" x14ac:dyDescent="0.35">
      <c r="A3370">
        <v>49</v>
      </c>
      <c r="B3370" t="s">
        <v>420</v>
      </c>
      <c r="C3370">
        <v>2021</v>
      </c>
      <c r="D3370">
        <v>2</v>
      </c>
      <c r="E3370" t="s">
        <v>698</v>
      </c>
      <c r="F3370">
        <v>3</v>
      </c>
      <c r="G3370" t="s">
        <v>609</v>
      </c>
      <c r="H3370">
        <v>422</v>
      </c>
      <c r="I3370" t="s">
        <v>678</v>
      </c>
      <c r="J3370">
        <v>2421</v>
      </c>
      <c r="K3370" t="s">
        <v>625</v>
      </c>
      <c r="L3370">
        <v>1671</v>
      </c>
      <c r="M3370" t="s">
        <v>675</v>
      </c>
      <c r="N3370">
        <v>1</v>
      </c>
      <c r="O3370">
        <v>6361.81</v>
      </c>
      <c r="P3370">
        <v>24732.01</v>
      </c>
      <c r="Q3370" t="str">
        <f t="shared" si="64"/>
        <v>G5 - Large C&amp;I</v>
      </c>
      <c r="S3370">
        <f t="shared" si="65"/>
        <v>2421</v>
      </c>
    </row>
    <row r="3371" spans="1:19" x14ac:dyDescent="0.35">
      <c r="A3371">
        <v>49</v>
      </c>
      <c r="B3371" t="s">
        <v>420</v>
      </c>
      <c r="C3371">
        <v>2021</v>
      </c>
      <c r="D3371">
        <v>2</v>
      </c>
      <c r="E3371" t="s">
        <v>698</v>
      </c>
      <c r="F3371">
        <v>3</v>
      </c>
      <c r="G3371" t="s">
        <v>609</v>
      </c>
      <c r="H3371">
        <v>423</v>
      </c>
      <c r="I3371" t="s">
        <v>679</v>
      </c>
      <c r="J3371" t="s">
        <v>483</v>
      </c>
      <c r="K3371" t="s">
        <v>625</v>
      </c>
      <c r="L3371">
        <v>1671</v>
      </c>
      <c r="M3371" t="s">
        <v>675</v>
      </c>
      <c r="N3371">
        <v>11</v>
      </c>
      <c r="O3371">
        <v>188369.95</v>
      </c>
      <c r="P3371">
        <v>1070621.98</v>
      </c>
      <c r="Q3371" t="str">
        <f t="shared" si="64"/>
        <v>G5 - Large C&amp;I</v>
      </c>
      <c r="S3371" t="str">
        <f t="shared" si="65"/>
        <v>24EN</v>
      </c>
    </row>
    <row r="3372" spans="1:19" x14ac:dyDescent="0.35">
      <c r="A3372">
        <v>49</v>
      </c>
      <c r="B3372" t="s">
        <v>420</v>
      </c>
      <c r="C3372">
        <v>2021</v>
      </c>
      <c r="D3372">
        <v>2</v>
      </c>
      <c r="E3372" t="s">
        <v>698</v>
      </c>
      <c r="F3372">
        <v>3</v>
      </c>
      <c r="G3372" t="s">
        <v>609</v>
      </c>
      <c r="H3372">
        <v>425</v>
      </c>
      <c r="I3372" t="s">
        <v>680</v>
      </c>
      <c r="J3372" t="s">
        <v>480</v>
      </c>
      <c r="K3372" t="s">
        <v>625</v>
      </c>
      <c r="L3372">
        <v>1675</v>
      </c>
      <c r="M3372" t="s">
        <v>681</v>
      </c>
      <c r="N3372">
        <v>4</v>
      </c>
      <c r="O3372">
        <v>53272.84</v>
      </c>
      <c r="P3372">
        <v>46167.09</v>
      </c>
      <c r="Q3372" t="str">
        <f t="shared" si="64"/>
        <v>G5 - Large C&amp;I</v>
      </c>
      <c r="S3372" t="str">
        <f t="shared" si="65"/>
        <v>58LL</v>
      </c>
    </row>
    <row r="3373" spans="1:19" x14ac:dyDescent="0.35">
      <c r="A3373">
        <v>49</v>
      </c>
      <c r="B3373" t="s">
        <v>420</v>
      </c>
      <c r="C3373">
        <v>2021</v>
      </c>
      <c r="D3373">
        <v>2</v>
      </c>
      <c r="E3373" t="s">
        <v>698</v>
      </c>
      <c r="F3373">
        <v>3</v>
      </c>
      <c r="G3373" t="s">
        <v>609</v>
      </c>
      <c r="H3373">
        <v>428</v>
      </c>
      <c r="I3373" t="s">
        <v>529</v>
      </c>
      <c r="J3373" t="s">
        <v>530</v>
      </c>
      <c r="K3373" t="s">
        <v>625</v>
      </c>
      <c r="L3373">
        <v>1675</v>
      </c>
      <c r="M3373" t="s">
        <v>681</v>
      </c>
      <c r="N3373">
        <v>1</v>
      </c>
      <c r="O3373">
        <v>38664.14</v>
      </c>
      <c r="P3373">
        <v>42796.11</v>
      </c>
      <c r="Q3373" t="str">
        <f t="shared" si="64"/>
        <v>G5 - Large C&amp;I</v>
      </c>
      <c r="S3373" t="str">
        <f t="shared" si="65"/>
        <v>58XH</v>
      </c>
    </row>
    <row r="3374" spans="1:19" x14ac:dyDescent="0.35">
      <c r="A3374">
        <v>49</v>
      </c>
      <c r="B3374" t="s">
        <v>420</v>
      </c>
      <c r="C3374">
        <v>2021</v>
      </c>
      <c r="D3374">
        <v>2</v>
      </c>
      <c r="E3374" t="s">
        <v>698</v>
      </c>
      <c r="F3374">
        <v>3</v>
      </c>
      <c r="G3374" t="s">
        <v>609</v>
      </c>
      <c r="H3374">
        <v>430</v>
      </c>
      <c r="I3374" t="s">
        <v>682</v>
      </c>
      <c r="J3374" t="s">
        <v>493</v>
      </c>
      <c r="K3374" t="s">
        <v>625</v>
      </c>
      <c r="L3374">
        <v>300</v>
      </c>
      <c r="M3374" t="s">
        <v>610</v>
      </c>
      <c r="N3374">
        <v>1</v>
      </c>
      <c r="O3374">
        <v>18749.63</v>
      </c>
      <c r="P3374">
        <v>1</v>
      </c>
      <c r="Q3374" t="str">
        <f t="shared" si="64"/>
        <v>E6 - OTHER</v>
      </c>
      <c r="S3374" t="str">
        <f t="shared" si="65"/>
        <v>S350</v>
      </c>
    </row>
    <row r="3375" spans="1:19" x14ac:dyDescent="0.35">
      <c r="A3375">
        <v>49</v>
      </c>
      <c r="B3375" t="s">
        <v>420</v>
      </c>
      <c r="C3375">
        <v>2021</v>
      </c>
      <c r="D3375">
        <v>2</v>
      </c>
      <c r="E3375" t="s">
        <v>698</v>
      </c>
      <c r="F3375">
        <v>3</v>
      </c>
      <c r="G3375" t="s">
        <v>609</v>
      </c>
      <c r="H3375">
        <v>431</v>
      </c>
      <c r="I3375" t="s">
        <v>683</v>
      </c>
      <c r="J3375" t="s">
        <v>515</v>
      </c>
      <c r="K3375" t="s">
        <v>625</v>
      </c>
      <c r="L3375">
        <v>1673</v>
      </c>
      <c r="M3375" t="s">
        <v>684</v>
      </c>
      <c r="N3375">
        <v>3</v>
      </c>
      <c r="O3375">
        <v>-435151.08</v>
      </c>
      <c r="P3375">
        <v>0</v>
      </c>
      <c r="Q3375" t="str">
        <f t="shared" si="64"/>
        <v>G6 - OTHER</v>
      </c>
      <c r="S3375" t="str">
        <f t="shared" si="65"/>
        <v>01EN</v>
      </c>
    </row>
    <row r="3376" spans="1:19" x14ac:dyDescent="0.35">
      <c r="A3376">
        <v>49</v>
      </c>
      <c r="B3376" t="s">
        <v>420</v>
      </c>
      <c r="C3376">
        <v>2021</v>
      </c>
      <c r="D3376">
        <v>2</v>
      </c>
      <c r="E3376" t="s">
        <v>698</v>
      </c>
      <c r="F3376">
        <v>3</v>
      </c>
      <c r="G3376" t="s">
        <v>609</v>
      </c>
      <c r="H3376">
        <v>432</v>
      </c>
      <c r="I3376" t="s">
        <v>685</v>
      </c>
      <c r="J3376" t="s">
        <v>508</v>
      </c>
      <c r="K3376" t="s">
        <v>625</v>
      </c>
      <c r="L3376">
        <v>1674</v>
      </c>
      <c r="M3376" t="s">
        <v>686</v>
      </c>
      <c r="N3376">
        <v>3</v>
      </c>
      <c r="O3376">
        <v>200977.84</v>
      </c>
      <c r="P3376">
        <v>0</v>
      </c>
      <c r="Q3376" t="str">
        <f t="shared" si="64"/>
        <v>G6 - OTHER</v>
      </c>
      <c r="S3376" t="str">
        <f t="shared" si="65"/>
        <v>02EN</v>
      </c>
    </row>
    <row r="3377" spans="1:19" x14ac:dyDescent="0.35">
      <c r="A3377">
        <v>49</v>
      </c>
      <c r="B3377" t="s">
        <v>420</v>
      </c>
      <c r="C3377">
        <v>2021</v>
      </c>
      <c r="D3377">
        <v>2</v>
      </c>
      <c r="E3377" t="s">
        <v>698</v>
      </c>
      <c r="F3377">
        <v>3</v>
      </c>
      <c r="G3377" t="s">
        <v>609</v>
      </c>
      <c r="H3377">
        <v>439</v>
      </c>
      <c r="I3377" t="s">
        <v>687</v>
      </c>
      <c r="J3377" t="s">
        <v>488</v>
      </c>
      <c r="K3377" t="s">
        <v>625</v>
      </c>
      <c r="L3377">
        <v>300</v>
      </c>
      <c r="M3377" t="s">
        <v>610</v>
      </c>
      <c r="N3377">
        <v>1</v>
      </c>
      <c r="O3377">
        <v>144070.35999999999</v>
      </c>
      <c r="P3377">
        <v>220232.75</v>
      </c>
      <c r="Q3377" t="str">
        <f t="shared" si="64"/>
        <v>G5 - Large C&amp;I</v>
      </c>
      <c r="S3377" t="str">
        <f t="shared" si="65"/>
        <v>14EN</v>
      </c>
    </row>
    <row r="3378" spans="1:19" x14ac:dyDescent="0.35">
      <c r="A3378">
        <v>49</v>
      </c>
      <c r="B3378" t="s">
        <v>420</v>
      </c>
      <c r="C3378">
        <v>2021</v>
      </c>
      <c r="D3378">
        <v>2</v>
      </c>
      <c r="E3378" t="s">
        <v>698</v>
      </c>
      <c r="F3378">
        <v>3</v>
      </c>
      <c r="G3378" t="s">
        <v>609</v>
      </c>
      <c r="H3378">
        <v>440</v>
      </c>
      <c r="I3378" t="s">
        <v>688</v>
      </c>
      <c r="J3378" t="s">
        <v>523</v>
      </c>
      <c r="K3378" t="s">
        <v>625</v>
      </c>
      <c r="L3378">
        <v>1672</v>
      </c>
      <c r="M3378" t="s">
        <v>689</v>
      </c>
      <c r="N3378">
        <v>1</v>
      </c>
      <c r="O3378">
        <v>66329.69</v>
      </c>
      <c r="P3378">
        <v>433696.74</v>
      </c>
      <c r="Q3378" t="str">
        <f t="shared" si="64"/>
        <v>G5 - Large C&amp;I</v>
      </c>
      <c r="S3378" t="str">
        <f t="shared" si="65"/>
        <v>74EN</v>
      </c>
    </row>
    <row r="3379" spans="1:19" x14ac:dyDescent="0.35">
      <c r="A3379">
        <v>49</v>
      </c>
      <c r="B3379" t="s">
        <v>420</v>
      </c>
      <c r="C3379">
        <v>2021</v>
      </c>
      <c r="D3379">
        <v>2</v>
      </c>
      <c r="E3379" t="s">
        <v>698</v>
      </c>
      <c r="F3379">
        <v>3</v>
      </c>
      <c r="G3379" t="s">
        <v>609</v>
      </c>
      <c r="H3379">
        <v>441</v>
      </c>
      <c r="I3379" t="s">
        <v>690</v>
      </c>
      <c r="J3379" t="s">
        <v>527</v>
      </c>
      <c r="K3379" t="s">
        <v>625</v>
      </c>
      <c r="L3379">
        <v>300</v>
      </c>
      <c r="M3379" t="s">
        <v>610</v>
      </c>
      <c r="N3379">
        <v>1</v>
      </c>
      <c r="O3379">
        <v>8599.01</v>
      </c>
      <c r="P3379">
        <v>12995.24</v>
      </c>
      <c r="Q3379" t="str">
        <f t="shared" si="64"/>
        <v>G5 - Large C&amp;I</v>
      </c>
      <c r="S3379" t="str">
        <f t="shared" si="65"/>
        <v>17EN</v>
      </c>
    </row>
    <row r="3380" spans="1:19" x14ac:dyDescent="0.35">
      <c r="A3380">
        <v>49</v>
      </c>
      <c r="B3380" t="s">
        <v>420</v>
      </c>
      <c r="C3380">
        <v>2021</v>
      </c>
      <c r="D3380">
        <v>2</v>
      </c>
      <c r="E3380" t="s">
        <v>698</v>
      </c>
      <c r="F3380">
        <v>3</v>
      </c>
      <c r="G3380" t="s">
        <v>609</v>
      </c>
      <c r="H3380">
        <v>442</v>
      </c>
      <c r="I3380" t="s">
        <v>691</v>
      </c>
      <c r="J3380" t="s">
        <v>532</v>
      </c>
      <c r="K3380" t="s">
        <v>625</v>
      </c>
      <c r="L3380">
        <v>1672</v>
      </c>
      <c r="M3380" t="s">
        <v>689</v>
      </c>
      <c r="N3380">
        <v>8</v>
      </c>
      <c r="O3380">
        <v>101486.69</v>
      </c>
      <c r="P3380">
        <v>706226.36</v>
      </c>
      <c r="Q3380" t="str">
        <f t="shared" si="64"/>
        <v>G5 - Large C&amp;I</v>
      </c>
      <c r="S3380" t="str">
        <f t="shared" si="65"/>
        <v>77EN</v>
      </c>
    </row>
    <row r="3381" spans="1:19" x14ac:dyDescent="0.35">
      <c r="A3381">
        <v>49</v>
      </c>
      <c r="B3381" t="s">
        <v>420</v>
      </c>
      <c r="C3381">
        <v>2021</v>
      </c>
      <c r="D3381">
        <v>2</v>
      </c>
      <c r="E3381" t="s">
        <v>698</v>
      </c>
      <c r="F3381">
        <v>3</v>
      </c>
      <c r="G3381" t="s">
        <v>609</v>
      </c>
      <c r="H3381">
        <v>443</v>
      </c>
      <c r="I3381" t="s">
        <v>692</v>
      </c>
      <c r="J3381">
        <v>2121</v>
      </c>
      <c r="K3381" t="s">
        <v>625</v>
      </c>
      <c r="L3381">
        <v>1670</v>
      </c>
      <c r="M3381" t="s">
        <v>663</v>
      </c>
      <c r="N3381">
        <v>803</v>
      </c>
      <c r="O3381">
        <v>276599.53000000003</v>
      </c>
      <c r="P3381">
        <v>372735.24</v>
      </c>
      <c r="Q3381" t="str">
        <f t="shared" si="64"/>
        <v>G3 - Small C&amp;I</v>
      </c>
      <c r="S3381">
        <f t="shared" si="65"/>
        <v>2121</v>
      </c>
    </row>
    <row r="3382" spans="1:19" x14ac:dyDescent="0.35">
      <c r="A3382">
        <v>49</v>
      </c>
      <c r="B3382" t="s">
        <v>420</v>
      </c>
      <c r="C3382">
        <v>2021</v>
      </c>
      <c r="D3382">
        <v>2</v>
      </c>
      <c r="E3382" t="s">
        <v>698</v>
      </c>
      <c r="F3382">
        <v>3</v>
      </c>
      <c r="G3382" t="s">
        <v>609</v>
      </c>
      <c r="H3382">
        <v>444</v>
      </c>
      <c r="I3382" t="s">
        <v>693</v>
      </c>
      <c r="J3382">
        <v>2131</v>
      </c>
      <c r="K3382" t="s">
        <v>625</v>
      </c>
      <c r="L3382">
        <v>300</v>
      </c>
      <c r="M3382" t="s">
        <v>610</v>
      </c>
      <c r="N3382">
        <v>33</v>
      </c>
      <c r="O3382">
        <v>16850.060000000001</v>
      </c>
      <c r="P3382">
        <v>12654.44</v>
      </c>
      <c r="Q3382" t="str">
        <f t="shared" si="64"/>
        <v>G3 - Small C&amp;I</v>
      </c>
      <c r="S3382">
        <f t="shared" si="65"/>
        <v>2131</v>
      </c>
    </row>
    <row r="3383" spans="1:19" x14ac:dyDescent="0.35">
      <c r="A3383">
        <v>49</v>
      </c>
      <c r="B3383" t="s">
        <v>420</v>
      </c>
      <c r="C3383">
        <v>2021</v>
      </c>
      <c r="D3383">
        <v>2</v>
      </c>
      <c r="E3383" t="s">
        <v>698</v>
      </c>
      <c r="F3383">
        <v>3</v>
      </c>
      <c r="G3383" t="s">
        <v>609</v>
      </c>
      <c r="H3383">
        <v>446</v>
      </c>
      <c r="I3383" t="s">
        <v>694</v>
      </c>
      <c r="J3383">
        <v>8011</v>
      </c>
      <c r="K3383" t="s">
        <v>625</v>
      </c>
      <c r="L3383">
        <v>300</v>
      </c>
      <c r="M3383" t="s">
        <v>610</v>
      </c>
      <c r="N3383">
        <v>23</v>
      </c>
      <c r="O3383">
        <v>1845.69</v>
      </c>
      <c r="P3383">
        <v>0</v>
      </c>
      <c r="Q3383" t="str">
        <f t="shared" si="64"/>
        <v>G6 - OTHER</v>
      </c>
      <c r="S3383">
        <f t="shared" si="65"/>
        <v>8011</v>
      </c>
    </row>
    <row r="3384" spans="1:19" x14ac:dyDescent="0.35">
      <c r="A3384">
        <v>49</v>
      </c>
      <c r="B3384" t="s">
        <v>420</v>
      </c>
      <c r="C3384">
        <v>2021</v>
      </c>
      <c r="D3384">
        <v>2</v>
      </c>
      <c r="E3384" t="s">
        <v>698</v>
      </c>
      <c r="F3384">
        <v>5</v>
      </c>
      <c r="G3384" t="s">
        <v>636</v>
      </c>
      <c r="H3384">
        <v>404</v>
      </c>
      <c r="I3384" t="s">
        <v>660</v>
      </c>
      <c r="J3384">
        <v>2107</v>
      </c>
      <c r="K3384" t="s">
        <v>625</v>
      </c>
      <c r="L3384">
        <v>400</v>
      </c>
      <c r="M3384" t="s">
        <v>695</v>
      </c>
      <c r="N3384">
        <v>7</v>
      </c>
      <c r="O3384">
        <v>48916.56</v>
      </c>
      <c r="P3384">
        <v>42073.9</v>
      </c>
      <c r="Q3384" t="str">
        <f t="shared" si="64"/>
        <v>G3 - Small C&amp;I</v>
      </c>
      <c r="S3384">
        <f t="shared" si="65"/>
        <v>2107</v>
      </c>
    </row>
    <row r="3385" spans="1:19" x14ac:dyDescent="0.35">
      <c r="A3385">
        <v>49</v>
      </c>
      <c r="B3385" t="s">
        <v>420</v>
      </c>
      <c r="C3385">
        <v>2021</v>
      </c>
      <c r="D3385">
        <v>2</v>
      </c>
      <c r="E3385" t="s">
        <v>698</v>
      </c>
      <c r="F3385">
        <v>5</v>
      </c>
      <c r="G3385" t="s">
        <v>636</v>
      </c>
      <c r="H3385">
        <v>405</v>
      </c>
      <c r="I3385" t="s">
        <v>661</v>
      </c>
      <c r="J3385">
        <v>2237</v>
      </c>
      <c r="K3385" t="s">
        <v>625</v>
      </c>
      <c r="L3385">
        <v>400</v>
      </c>
      <c r="M3385" t="s">
        <v>695</v>
      </c>
      <c r="N3385">
        <v>21</v>
      </c>
      <c r="O3385">
        <v>94406.56</v>
      </c>
      <c r="P3385">
        <v>93005.52</v>
      </c>
      <c r="Q3385" t="str">
        <f t="shared" si="64"/>
        <v>G4 - Medium C&amp;I</v>
      </c>
      <c r="S3385">
        <f t="shared" si="65"/>
        <v>2237</v>
      </c>
    </row>
    <row r="3386" spans="1:19" x14ac:dyDescent="0.35">
      <c r="A3386">
        <v>49</v>
      </c>
      <c r="B3386" t="s">
        <v>420</v>
      </c>
      <c r="C3386">
        <v>2021</v>
      </c>
      <c r="D3386">
        <v>2</v>
      </c>
      <c r="E3386" t="s">
        <v>698</v>
      </c>
      <c r="F3386">
        <v>5</v>
      </c>
      <c r="G3386" t="s">
        <v>636</v>
      </c>
      <c r="H3386">
        <v>406</v>
      </c>
      <c r="I3386" t="s">
        <v>662</v>
      </c>
      <c r="J3386">
        <v>2221</v>
      </c>
      <c r="K3386" t="s">
        <v>625</v>
      </c>
      <c r="L3386">
        <v>1670</v>
      </c>
      <c r="M3386" t="s">
        <v>663</v>
      </c>
      <c r="N3386">
        <v>22</v>
      </c>
      <c r="O3386">
        <v>35231.33</v>
      </c>
      <c r="P3386">
        <v>74219.88</v>
      </c>
      <c r="Q3386" t="str">
        <f t="shared" si="64"/>
        <v>G4 - Medium C&amp;I</v>
      </c>
      <c r="S3386">
        <f t="shared" si="65"/>
        <v>2221</v>
      </c>
    </row>
    <row r="3387" spans="1:19" x14ac:dyDescent="0.35">
      <c r="A3387">
        <v>49</v>
      </c>
      <c r="B3387" t="s">
        <v>420</v>
      </c>
      <c r="C3387">
        <v>2021</v>
      </c>
      <c r="D3387">
        <v>2</v>
      </c>
      <c r="E3387" t="s">
        <v>698</v>
      </c>
      <c r="F3387">
        <v>5</v>
      </c>
      <c r="G3387" t="s">
        <v>636</v>
      </c>
      <c r="H3387">
        <v>407</v>
      </c>
      <c r="I3387" t="s">
        <v>664</v>
      </c>
      <c r="J3387" t="s">
        <v>497</v>
      </c>
      <c r="K3387" t="s">
        <v>625</v>
      </c>
      <c r="L3387">
        <v>1670</v>
      </c>
      <c r="M3387" t="s">
        <v>663</v>
      </c>
      <c r="N3387">
        <v>10</v>
      </c>
      <c r="O3387">
        <v>12701.17</v>
      </c>
      <c r="P3387">
        <v>25540.78</v>
      </c>
      <c r="Q3387" t="str">
        <f t="shared" si="64"/>
        <v>G4 - Medium C&amp;I</v>
      </c>
      <c r="S3387" t="str">
        <f t="shared" si="65"/>
        <v>22EN</v>
      </c>
    </row>
    <row r="3388" spans="1:19" x14ac:dyDescent="0.35">
      <c r="A3388">
        <v>49</v>
      </c>
      <c r="B3388" t="s">
        <v>420</v>
      </c>
      <c r="C3388">
        <v>2021</v>
      </c>
      <c r="D3388">
        <v>2</v>
      </c>
      <c r="E3388" t="s">
        <v>698</v>
      </c>
      <c r="F3388">
        <v>5</v>
      </c>
      <c r="G3388" t="s">
        <v>636</v>
      </c>
      <c r="H3388">
        <v>408</v>
      </c>
      <c r="I3388" t="s">
        <v>665</v>
      </c>
      <c r="J3388">
        <v>2231</v>
      </c>
      <c r="K3388" t="s">
        <v>625</v>
      </c>
      <c r="L3388">
        <v>400</v>
      </c>
      <c r="M3388" t="s">
        <v>695</v>
      </c>
      <c r="N3388">
        <v>4</v>
      </c>
      <c r="O3388">
        <v>6142.51</v>
      </c>
      <c r="P3388">
        <v>5431.47</v>
      </c>
      <c r="Q3388" t="str">
        <f t="shared" si="64"/>
        <v>G4 - Medium C&amp;I</v>
      </c>
      <c r="S3388">
        <f t="shared" si="65"/>
        <v>2231</v>
      </c>
    </row>
    <row r="3389" spans="1:19" x14ac:dyDescent="0.35">
      <c r="A3389">
        <v>49</v>
      </c>
      <c r="B3389" t="s">
        <v>420</v>
      </c>
      <c r="C3389">
        <v>2021</v>
      </c>
      <c r="D3389">
        <v>2</v>
      </c>
      <c r="E3389" t="s">
        <v>698</v>
      </c>
      <c r="F3389">
        <v>5</v>
      </c>
      <c r="G3389" t="s">
        <v>636</v>
      </c>
      <c r="H3389">
        <v>409</v>
      </c>
      <c r="I3389" t="s">
        <v>666</v>
      </c>
      <c r="J3389">
        <v>3367</v>
      </c>
      <c r="K3389" t="s">
        <v>625</v>
      </c>
      <c r="L3389">
        <v>400</v>
      </c>
      <c r="M3389" t="s">
        <v>695</v>
      </c>
      <c r="N3389">
        <v>8</v>
      </c>
      <c r="O3389">
        <v>37584.15</v>
      </c>
      <c r="P3389">
        <v>30546.43</v>
      </c>
      <c r="Q3389" t="str">
        <f t="shared" si="64"/>
        <v>G5 - Large C&amp;I</v>
      </c>
      <c r="S3389">
        <f t="shared" si="65"/>
        <v>3367</v>
      </c>
    </row>
    <row r="3390" spans="1:19" x14ac:dyDescent="0.35">
      <c r="A3390">
        <v>49</v>
      </c>
      <c r="B3390" t="s">
        <v>420</v>
      </c>
      <c r="C3390">
        <v>2021</v>
      </c>
      <c r="D3390">
        <v>2</v>
      </c>
      <c r="E3390" t="s">
        <v>698</v>
      </c>
      <c r="F3390">
        <v>5</v>
      </c>
      <c r="G3390" t="s">
        <v>636</v>
      </c>
      <c r="H3390">
        <v>410</v>
      </c>
      <c r="I3390" t="s">
        <v>667</v>
      </c>
      <c r="J3390">
        <v>3321</v>
      </c>
      <c r="K3390" t="s">
        <v>625</v>
      </c>
      <c r="L3390">
        <v>1670</v>
      </c>
      <c r="M3390" t="s">
        <v>663</v>
      </c>
      <c r="N3390">
        <v>26</v>
      </c>
      <c r="O3390">
        <v>147437.12</v>
      </c>
      <c r="P3390">
        <v>321515.89</v>
      </c>
      <c r="Q3390" t="str">
        <f t="shared" si="64"/>
        <v>G5 - Large C&amp;I</v>
      </c>
      <c r="S3390">
        <f t="shared" si="65"/>
        <v>3321</v>
      </c>
    </row>
    <row r="3391" spans="1:19" x14ac:dyDescent="0.35">
      <c r="A3391">
        <v>49</v>
      </c>
      <c r="B3391" t="s">
        <v>420</v>
      </c>
      <c r="C3391">
        <v>2021</v>
      </c>
      <c r="D3391">
        <v>2</v>
      </c>
      <c r="E3391" t="s">
        <v>698</v>
      </c>
      <c r="F3391">
        <v>5</v>
      </c>
      <c r="G3391" t="s">
        <v>636</v>
      </c>
      <c r="H3391">
        <v>411</v>
      </c>
      <c r="I3391" t="s">
        <v>668</v>
      </c>
      <c r="J3391" t="s">
        <v>490</v>
      </c>
      <c r="K3391" t="s">
        <v>625</v>
      </c>
      <c r="L3391">
        <v>1670</v>
      </c>
      <c r="M3391" t="s">
        <v>663</v>
      </c>
      <c r="N3391">
        <v>15</v>
      </c>
      <c r="O3391">
        <v>73946.5</v>
      </c>
      <c r="P3391">
        <v>159355.01</v>
      </c>
      <c r="Q3391" t="str">
        <f t="shared" si="64"/>
        <v>G5 - Large C&amp;I</v>
      </c>
      <c r="S3391" t="str">
        <f t="shared" si="65"/>
        <v>33EN</v>
      </c>
    </row>
    <row r="3392" spans="1:19" x14ac:dyDescent="0.35">
      <c r="A3392">
        <v>49</v>
      </c>
      <c r="B3392" t="s">
        <v>420</v>
      </c>
      <c r="C3392">
        <v>2021</v>
      </c>
      <c r="D3392">
        <v>2</v>
      </c>
      <c r="E3392" t="s">
        <v>698</v>
      </c>
      <c r="F3392">
        <v>5</v>
      </c>
      <c r="G3392" t="s">
        <v>636</v>
      </c>
      <c r="H3392">
        <v>414</v>
      </c>
      <c r="I3392" t="s">
        <v>671</v>
      </c>
      <c r="J3392">
        <v>3421</v>
      </c>
      <c r="K3392" t="s">
        <v>625</v>
      </c>
      <c r="L3392">
        <v>1670</v>
      </c>
      <c r="M3392" t="s">
        <v>663</v>
      </c>
      <c r="N3392">
        <v>1</v>
      </c>
      <c r="O3392">
        <v>4730.46</v>
      </c>
      <c r="P3392">
        <v>20027.419999999998</v>
      </c>
      <c r="Q3392" t="str">
        <f t="shared" si="64"/>
        <v>G5 - Large C&amp;I</v>
      </c>
      <c r="S3392">
        <f t="shared" si="65"/>
        <v>3421</v>
      </c>
    </row>
    <row r="3393" spans="1:19" x14ac:dyDescent="0.35">
      <c r="A3393">
        <v>49</v>
      </c>
      <c r="B3393" t="s">
        <v>420</v>
      </c>
      <c r="C3393">
        <v>2021</v>
      </c>
      <c r="D3393">
        <v>2</v>
      </c>
      <c r="E3393" t="s">
        <v>698</v>
      </c>
      <c r="F3393">
        <v>5</v>
      </c>
      <c r="G3393" t="s">
        <v>636</v>
      </c>
      <c r="H3393">
        <v>415</v>
      </c>
      <c r="I3393" t="s">
        <v>672</v>
      </c>
      <c r="J3393" t="s">
        <v>502</v>
      </c>
      <c r="K3393" t="s">
        <v>625</v>
      </c>
      <c r="L3393">
        <v>1670</v>
      </c>
      <c r="M3393" t="s">
        <v>663</v>
      </c>
      <c r="N3393">
        <v>4</v>
      </c>
      <c r="O3393">
        <v>30965.35</v>
      </c>
      <c r="P3393">
        <v>143297.5</v>
      </c>
      <c r="Q3393" t="str">
        <f t="shared" si="64"/>
        <v>G5 - Large C&amp;I</v>
      </c>
      <c r="S3393" t="str">
        <f t="shared" si="65"/>
        <v>34EN</v>
      </c>
    </row>
    <row r="3394" spans="1:19" x14ac:dyDescent="0.35">
      <c r="A3394">
        <v>49</v>
      </c>
      <c r="B3394" t="s">
        <v>420</v>
      </c>
      <c r="C3394">
        <v>2021</v>
      </c>
      <c r="D3394">
        <v>2</v>
      </c>
      <c r="E3394" t="s">
        <v>698</v>
      </c>
      <c r="F3394">
        <v>5</v>
      </c>
      <c r="G3394" t="s">
        <v>636</v>
      </c>
      <c r="H3394">
        <v>417</v>
      </c>
      <c r="I3394" t="s">
        <v>673</v>
      </c>
      <c r="J3394">
        <v>2367</v>
      </c>
      <c r="K3394" t="s">
        <v>625</v>
      </c>
      <c r="L3394">
        <v>400</v>
      </c>
      <c r="M3394" t="s">
        <v>695</v>
      </c>
      <c r="N3394">
        <v>23</v>
      </c>
      <c r="O3394">
        <v>97862.78</v>
      </c>
      <c r="P3394">
        <v>108207.93</v>
      </c>
      <c r="Q3394" t="str">
        <f t="shared" si="64"/>
        <v>G5 - Large C&amp;I</v>
      </c>
      <c r="S3394">
        <f t="shared" si="65"/>
        <v>2367</v>
      </c>
    </row>
    <row r="3395" spans="1:19" x14ac:dyDescent="0.35">
      <c r="A3395">
        <v>49</v>
      </c>
      <c r="B3395" t="s">
        <v>420</v>
      </c>
      <c r="C3395">
        <v>2021</v>
      </c>
      <c r="D3395">
        <v>2</v>
      </c>
      <c r="E3395" t="s">
        <v>698</v>
      </c>
      <c r="F3395">
        <v>5</v>
      </c>
      <c r="G3395" t="s">
        <v>636</v>
      </c>
      <c r="H3395">
        <v>418</v>
      </c>
      <c r="I3395" t="s">
        <v>674</v>
      </c>
      <c r="J3395">
        <v>2321</v>
      </c>
      <c r="K3395" t="s">
        <v>625</v>
      </c>
      <c r="L3395">
        <v>1671</v>
      </c>
      <c r="M3395" t="s">
        <v>675</v>
      </c>
      <c r="N3395">
        <v>48</v>
      </c>
      <c r="O3395">
        <v>149093.91</v>
      </c>
      <c r="P3395">
        <v>379968.69</v>
      </c>
      <c r="Q3395" t="str">
        <f t="shared" si="64"/>
        <v>G5 - Large C&amp;I</v>
      </c>
      <c r="S3395">
        <f t="shared" si="65"/>
        <v>2321</v>
      </c>
    </row>
    <row r="3396" spans="1:19" x14ac:dyDescent="0.35">
      <c r="A3396">
        <v>49</v>
      </c>
      <c r="B3396" t="s">
        <v>420</v>
      </c>
      <c r="C3396">
        <v>2021</v>
      </c>
      <c r="D3396">
        <v>2</v>
      </c>
      <c r="E3396" t="s">
        <v>698</v>
      </c>
      <c r="F3396">
        <v>5</v>
      </c>
      <c r="G3396" t="s">
        <v>636</v>
      </c>
      <c r="H3396">
        <v>419</v>
      </c>
      <c r="I3396" t="s">
        <v>676</v>
      </c>
      <c r="J3396" t="s">
        <v>520</v>
      </c>
      <c r="K3396" t="s">
        <v>625</v>
      </c>
      <c r="L3396">
        <v>1671</v>
      </c>
      <c r="M3396" t="s">
        <v>675</v>
      </c>
      <c r="N3396">
        <v>39</v>
      </c>
      <c r="O3396">
        <v>137579.14000000001</v>
      </c>
      <c r="P3396">
        <v>352774.06</v>
      </c>
      <c r="Q3396" t="str">
        <f t="shared" si="64"/>
        <v>G5 - Large C&amp;I</v>
      </c>
      <c r="S3396" t="str">
        <f t="shared" si="65"/>
        <v>23EN</v>
      </c>
    </row>
    <row r="3397" spans="1:19" x14ac:dyDescent="0.35">
      <c r="A3397">
        <v>49</v>
      </c>
      <c r="B3397" t="s">
        <v>420</v>
      </c>
      <c r="C3397">
        <v>2021</v>
      </c>
      <c r="D3397">
        <v>2</v>
      </c>
      <c r="E3397" t="s">
        <v>698</v>
      </c>
      <c r="F3397">
        <v>5</v>
      </c>
      <c r="G3397" t="s">
        <v>636</v>
      </c>
      <c r="H3397">
        <v>420</v>
      </c>
      <c r="I3397" t="s">
        <v>696</v>
      </c>
      <c r="J3397">
        <v>2331</v>
      </c>
      <c r="K3397" t="s">
        <v>625</v>
      </c>
      <c r="L3397">
        <v>400</v>
      </c>
      <c r="M3397" t="s">
        <v>695</v>
      </c>
      <c r="N3397">
        <v>1</v>
      </c>
      <c r="O3397">
        <v>3670.61</v>
      </c>
      <c r="P3397">
        <v>3892.7</v>
      </c>
      <c r="Q3397" t="str">
        <f t="shared" si="64"/>
        <v>G5 - Large C&amp;I</v>
      </c>
      <c r="S3397">
        <f t="shared" si="65"/>
        <v>2331</v>
      </c>
    </row>
    <row r="3398" spans="1:19" x14ac:dyDescent="0.35">
      <c r="A3398">
        <v>49</v>
      </c>
      <c r="B3398" t="s">
        <v>420</v>
      </c>
      <c r="C3398">
        <v>2021</v>
      </c>
      <c r="D3398">
        <v>2</v>
      </c>
      <c r="E3398" t="s">
        <v>698</v>
      </c>
      <c r="F3398">
        <v>5</v>
      </c>
      <c r="G3398" t="s">
        <v>636</v>
      </c>
      <c r="H3398">
        <v>421</v>
      </c>
      <c r="I3398" t="s">
        <v>677</v>
      </c>
      <c r="J3398">
        <v>2496</v>
      </c>
      <c r="K3398" t="s">
        <v>625</v>
      </c>
      <c r="L3398">
        <v>400</v>
      </c>
      <c r="M3398" t="s">
        <v>695</v>
      </c>
      <c r="N3398">
        <v>2</v>
      </c>
      <c r="O3398">
        <v>18904.28</v>
      </c>
      <c r="P3398">
        <v>23285.24</v>
      </c>
      <c r="Q3398" t="str">
        <f t="shared" si="64"/>
        <v>G5 - Large C&amp;I</v>
      </c>
      <c r="S3398">
        <f t="shared" si="65"/>
        <v>2496</v>
      </c>
    </row>
    <row r="3399" spans="1:19" x14ac:dyDescent="0.35">
      <c r="A3399">
        <v>49</v>
      </c>
      <c r="B3399" t="s">
        <v>420</v>
      </c>
      <c r="C3399">
        <v>2021</v>
      </c>
      <c r="D3399">
        <v>2</v>
      </c>
      <c r="E3399" t="s">
        <v>698</v>
      </c>
      <c r="F3399">
        <v>5</v>
      </c>
      <c r="G3399" t="s">
        <v>636</v>
      </c>
      <c r="H3399">
        <v>422</v>
      </c>
      <c r="I3399" t="s">
        <v>678</v>
      </c>
      <c r="J3399">
        <v>2421</v>
      </c>
      <c r="K3399" t="s">
        <v>625</v>
      </c>
      <c r="L3399">
        <v>1671</v>
      </c>
      <c r="M3399" t="s">
        <v>675</v>
      </c>
      <c r="N3399">
        <v>11</v>
      </c>
      <c r="O3399">
        <v>95436.66</v>
      </c>
      <c r="P3399">
        <v>416408.56</v>
      </c>
      <c r="Q3399" t="str">
        <f t="shared" si="64"/>
        <v>G5 - Large C&amp;I</v>
      </c>
      <c r="S3399">
        <f t="shared" si="65"/>
        <v>2421</v>
      </c>
    </row>
    <row r="3400" spans="1:19" x14ac:dyDescent="0.35">
      <c r="A3400">
        <v>49</v>
      </c>
      <c r="B3400" t="s">
        <v>420</v>
      </c>
      <c r="C3400">
        <v>2021</v>
      </c>
      <c r="D3400">
        <v>2</v>
      </c>
      <c r="E3400" t="s">
        <v>698</v>
      </c>
      <c r="F3400">
        <v>5</v>
      </c>
      <c r="G3400" t="s">
        <v>636</v>
      </c>
      <c r="H3400">
        <v>423</v>
      </c>
      <c r="I3400" t="s">
        <v>679</v>
      </c>
      <c r="J3400" t="s">
        <v>483</v>
      </c>
      <c r="K3400" t="s">
        <v>625</v>
      </c>
      <c r="L3400">
        <v>1671</v>
      </c>
      <c r="M3400" t="s">
        <v>675</v>
      </c>
      <c r="N3400">
        <v>47</v>
      </c>
      <c r="O3400">
        <v>862194.97</v>
      </c>
      <c r="P3400">
        <v>4347793.5</v>
      </c>
      <c r="Q3400" t="str">
        <f t="shared" si="64"/>
        <v>G5 - Large C&amp;I</v>
      </c>
      <c r="S3400" t="str">
        <f t="shared" si="65"/>
        <v>24EN</v>
      </c>
    </row>
    <row r="3401" spans="1:19" x14ac:dyDescent="0.35">
      <c r="A3401">
        <v>49</v>
      </c>
      <c r="B3401" t="s">
        <v>420</v>
      </c>
      <c r="C3401">
        <v>2021</v>
      </c>
      <c r="D3401">
        <v>2</v>
      </c>
      <c r="E3401" t="s">
        <v>698</v>
      </c>
      <c r="F3401">
        <v>5</v>
      </c>
      <c r="G3401" t="s">
        <v>636</v>
      </c>
      <c r="H3401">
        <v>424</v>
      </c>
      <c r="I3401" t="s">
        <v>700</v>
      </c>
      <c r="J3401">
        <v>2431</v>
      </c>
      <c r="K3401" t="s">
        <v>625</v>
      </c>
      <c r="L3401">
        <v>400</v>
      </c>
      <c r="M3401" t="s">
        <v>695</v>
      </c>
      <c r="N3401">
        <v>1</v>
      </c>
      <c r="O3401">
        <v>27631.89</v>
      </c>
      <c r="P3401">
        <v>37370.19</v>
      </c>
      <c r="Q3401" t="str">
        <f t="shared" si="64"/>
        <v>G5 - Large C&amp;I</v>
      </c>
      <c r="S3401">
        <f t="shared" si="65"/>
        <v>2431</v>
      </c>
    </row>
    <row r="3402" spans="1:19" x14ac:dyDescent="0.35">
      <c r="A3402">
        <v>49</v>
      </c>
      <c r="B3402" t="s">
        <v>420</v>
      </c>
      <c r="C3402">
        <v>2021</v>
      </c>
      <c r="D3402">
        <v>2</v>
      </c>
      <c r="E3402" t="s">
        <v>698</v>
      </c>
      <c r="F3402">
        <v>5</v>
      </c>
      <c r="G3402" t="s">
        <v>636</v>
      </c>
      <c r="H3402">
        <v>443</v>
      </c>
      <c r="I3402" t="s">
        <v>692</v>
      </c>
      <c r="J3402">
        <v>2121</v>
      </c>
      <c r="K3402" t="s">
        <v>625</v>
      </c>
      <c r="L3402">
        <v>1670</v>
      </c>
      <c r="M3402" t="s">
        <v>663</v>
      </c>
      <c r="N3402">
        <v>2</v>
      </c>
      <c r="O3402">
        <v>755.47</v>
      </c>
      <c r="P3402">
        <v>1027.97</v>
      </c>
      <c r="Q3402" t="str">
        <f t="shared" si="64"/>
        <v>G3 - Small C&amp;I</v>
      </c>
      <c r="S3402">
        <f t="shared" si="65"/>
        <v>2121</v>
      </c>
    </row>
    <row r="3403" spans="1:19" x14ac:dyDescent="0.35">
      <c r="A3403">
        <v>49</v>
      </c>
      <c r="B3403" t="s">
        <v>420</v>
      </c>
      <c r="C3403">
        <v>2021</v>
      </c>
      <c r="D3403">
        <v>2</v>
      </c>
      <c r="E3403" t="s">
        <v>698</v>
      </c>
      <c r="F3403">
        <v>10</v>
      </c>
      <c r="G3403" t="s">
        <v>652</v>
      </c>
      <c r="H3403">
        <v>400</v>
      </c>
      <c r="I3403" t="s">
        <v>656</v>
      </c>
      <c r="J3403">
        <v>1247</v>
      </c>
      <c r="K3403" t="s">
        <v>625</v>
      </c>
      <c r="L3403">
        <v>207</v>
      </c>
      <c r="M3403" t="s">
        <v>653</v>
      </c>
      <c r="N3403">
        <v>213548</v>
      </c>
      <c r="O3403">
        <v>49414177.420000002</v>
      </c>
      <c r="P3403">
        <v>33998278.280000001</v>
      </c>
      <c r="Q3403" t="str">
        <f t="shared" si="64"/>
        <v>G1 - Residential</v>
      </c>
      <c r="S3403">
        <f t="shared" si="65"/>
        <v>1247</v>
      </c>
    </row>
    <row r="3404" spans="1:19" x14ac:dyDescent="0.35">
      <c r="A3404">
        <v>49</v>
      </c>
      <c r="B3404" t="s">
        <v>420</v>
      </c>
      <c r="C3404">
        <v>2021</v>
      </c>
      <c r="D3404">
        <v>2</v>
      </c>
      <c r="E3404" t="s">
        <v>698</v>
      </c>
      <c r="F3404">
        <v>10</v>
      </c>
      <c r="G3404" t="s">
        <v>652</v>
      </c>
      <c r="H3404">
        <v>401</v>
      </c>
      <c r="I3404" t="s">
        <v>657</v>
      </c>
      <c r="J3404">
        <v>1012</v>
      </c>
      <c r="K3404" t="s">
        <v>625</v>
      </c>
      <c r="L3404">
        <v>200</v>
      </c>
      <c r="M3404" t="s">
        <v>587</v>
      </c>
      <c r="N3404">
        <v>9</v>
      </c>
      <c r="O3404">
        <v>2056.2600000000002</v>
      </c>
      <c r="P3404">
        <v>1343.85</v>
      </c>
      <c r="Q3404" t="str">
        <f t="shared" si="64"/>
        <v>G1 - Residential</v>
      </c>
      <c r="S3404">
        <f t="shared" si="65"/>
        <v>1012</v>
      </c>
    </row>
    <row r="3405" spans="1:19" x14ac:dyDescent="0.35">
      <c r="A3405">
        <v>49</v>
      </c>
      <c r="B3405" t="s">
        <v>420</v>
      </c>
      <c r="C3405">
        <v>2021</v>
      </c>
      <c r="D3405">
        <v>2</v>
      </c>
      <c r="E3405" t="s">
        <v>698</v>
      </c>
      <c r="F3405">
        <v>10</v>
      </c>
      <c r="G3405" t="s">
        <v>652</v>
      </c>
      <c r="H3405">
        <v>402</v>
      </c>
      <c r="I3405" t="s">
        <v>697</v>
      </c>
      <c r="J3405">
        <v>1301</v>
      </c>
      <c r="K3405" t="s">
        <v>625</v>
      </c>
      <c r="L3405">
        <v>207</v>
      </c>
      <c r="M3405" t="s">
        <v>653</v>
      </c>
      <c r="N3405">
        <v>18821</v>
      </c>
      <c r="O3405">
        <v>3110636.97</v>
      </c>
      <c r="P3405">
        <v>2913779.08</v>
      </c>
      <c r="Q3405" t="str">
        <f t="shared" si="64"/>
        <v>G2 - Low Income Residential</v>
      </c>
      <c r="S3405">
        <f t="shared" si="65"/>
        <v>1301</v>
      </c>
    </row>
    <row r="3406" spans="1:19" x14ac:dyDescent="0.35">
      <c r="A3406">
        <v>49</v>
      </c>
      <c r="B3406" t="s">
        <v>420</v>
      </c>
      <c r="C3406">
        <v>2021</v>
      </c>
      <c r="D3406">
        <v>3</v>
      </c>
      <c r="E3406" t="s">
        <v>701</v>
      </c>
      <c r="F3406">
        <v>1</v>
      </c>
      <c r="G3406" t="s">
        <v>583</v>
      </c>
      <c r="H3406">
        <v>1</v>
      </c>
      <c r="I3406" t="s">
        <v>584</v>
      </c>
      <c r="J3406" t="s">
        <v>585</v>
      </c>
      <c r="K3406" t="s">
        <v>586</v>
      </c>
      <c r="L3406">
        <v>200</v>
      </c>
      <c r="M3406" t="s">
        <v>587</v>
      </c>
      <c r="N3406" s="306">
        <v>350206</v>
      </c>
      <c r="O3406" s="307">
        <v>45266119</v>
      </c>
      <c r="P3406" s="306">
        <v>192549603</v>
      </c>
      <c r="Q3406" t="str">
        <f>VLOOKUP(TRIM(J3406),S:T,2,FALSE)</f>
        <v>E1 - Residential</v>
      </c>
    </row>
    <row r="3407" spans="1:19" x14ac:dyDescent="0.35">
      <c r="A3407">
        <v>49</v>
      </c>
      <c r="B3407" t="s">
        <v>420</v>
      </c>
      <c r="C3407">
        <v>2021</v>
      </c>
      <c r="D3407">
        <v>3</v>
      </c>
      <c r="E3407" t="s">
        <v>701</v>
      </c>
      <c r="F3407">
        <v>1</v>
      </c>
      <c r="G3407" t="s">
        <v>583</v>
      </c>
      <c r="H3407">
        <v>5</v>
      </c>
      <c r="I3407" t="s">
        <v>588</v>
      </c>
      <c r="J3407" t="s">
        <v>589</v>
      </c>
      <c r="K3407" t="s">
        <v>590</v>
      </c>
      <c r="L3407">
        <v>200</v>
      </c>
      <c r="M3407" t="s">
        <v>587</v>
      </c>
      <c r="N3407">
        <v>917</v>
      </c>
      <c r="O3407" s="307">
        <v>56016</v>
      </c>
      <c r="P3407" s="306">
        <v>411798</v>
      </c>
      <c r="Q3407" t="str">
        <f t="shared" ref="Q3407:Q3470" si="66">VLOOKUP(TRIM(J3407),S:T,2,FALSE)</f>
        <v>E3 - Small C&amp;I</v>
      </c>
    </row>
    <row r="3408" spans="1:19" x14ac:dyDescent="0.35">
      <c r="A3408">
        <v>49</v>
      </c>
      <c r="B3408" t="s">
        <v>420</v>
      </c>
      <c r="C3408">
        <v>2021</v>
      </c>
      <c r="D3408">
        <v>3</v>
      </c>
      <c r="E3408" t="s">
        <v>701</v>
      </c>
      <c r="F3408">
        <v>1</v>
      </c>
      <c r="G3408" t="s">
        <v>583</v>
      </c>
      <c r="H3408">
        <v>6</v>
      </c>
      <c r="I3408" t="s">
        <v>591</v>
      </c>
      <c r="J3408" t="s">
        <v>592</v>
      </c>
      <c r="K3408" t="s">
        <v>593</v>
      </c>
      <c r="L3408">
        <v>200</v>
      </c>
      <c r="M3408" t="s">
        <v>587</v>
      </c>
      <c r="N3408" s="306">
        <v>26168</v>
      </c>
      <c r="O3408" s="307">
        <v>2473444</v>
      </c>
      <c r="P3408" s="306">
        <v>14261287</v>
      </c>
      <c r="Q3408" t="str">
        <f t="shared" si="66"/>
        <v>E2 - Low Income Residential</v>
      </c>
    </row>
    <row r="3409" spans="1:17" x14ac:dyDescent="0.35">
      <c r="A3409">
        <v>49</v>
      </c>
      <c r="B3409" t="s">
        <v>420</v>
      </c>
      <c r="C3409">
        <v>2021</v>
      </c>
      <c r="D3409">
        <v>3</v>
      </c>
      <c r="E3409" t="s">
        <v>701</v>
      </c>
      <c r="F3409">
        <v>1</v>
      </c>
      <c r="G3409" t="s">
        <v>583</v>
      </c>
      <c r="H3409">
        <v>13</v>
      </c>
      <c r="I3409" t="s">
        <v>594</v>
      </c>
      <c r="J3409" t="s">
        <v>595</v>
      </c>
      <c r="K3409" t="s">
        <v>596</v>
      </c>
      <c r="L3409">
        <v>200</v>
      </c>
      <c r="M3409" t="s">
        <v>587</v>
      </c>
      <c r="N3409">
        <v>10</v>
      </c>
      <c r="O3409" s="307">
        <v>6216</v>
      </c>
      <c r="P3409" s="306">
        <v>23764</v>
      </c>
      <c r="Q3409" t="str">
        <f t="shared" si="66"/>
        <v>E4 - Medium C&amp;I</v>
      </c>
    </row>
    <row r="3410" spans="1:17" x14ac:dyDescent="0.35">
      <c r="A3410">
        <v>49</v>
      </c>
      <c r="B3410" t="s">
        <v>420</v>
      </c>
      <c r="C3410">
        <v>2021</v>
      </c>
      <c r="D3410">
        <v>3</v>
      </c>
      <c r="E3410" t="s">
        <v>701</v>
      </c>
      <c r="F3410">
        <v>1</v>
      </c>
      <c r="G3410" t="s">
        <v>583</v>
      </c>
      <c r="H3410">
        <v>34</v>
      </c>
      <c r="I3410" t="s">
        <v>597</v>
      </c>
      <c r="J3410" t="s">
        <v>598</v>
      </c>
      <c r="K3410" t="s">
        <v>599</v>
      </c>
      <c r="L3410">
        <v>200</v>
      </c>
      <c r="M3410" t="s">
        <v>587</v>
      </c>
      <c r="N3410">
        <v>3</v>
      </c>
      <c r="O3410" s="307">
        <v>142</v>
      </c>
      <c r="P3410">
        <v>508</v>
      </c>
      <c r="Q3410" t="str">
        <f t="shared" si="66"/>
        <v>E3 - Small C&amp;I</v>
      </c>
    </row>
    <row r="3411" spans="1:17" x14ac:dyDescent="0.35">
      <c r="A3411">
        <v>49</v>
      </c>
      <c r="B3411" t="s">
        <v>420</v>
      </c>
      <c r="C3411">
        <v>2021</v>
      </c>
      <c r="D3411">
        <v>3</v>
      </c>
      <c r="E3411" t="s">
        <v>701</v>
      </c>
      <c r="F3411">
        <v>1</v>
      </c>
      <c r="G3411" t="s">
        <v>583</v>
      </c>
      <c r="H3411">
        <v>55</v>
      </c>
      <c r="I3411" t="s">
        <v>600</v>
      </c>
      <c r="J3411" t="s">
        <v>589</v>
      </c>
      <c r="K3411" t="s">
        <v>590</v>
      </c>
      <c r="L3411">
        <v>200</v>
      </c>
      <c r="M3411" t="s">
        <v>587</v>
      </c>
      <c r="N3411">
        <v>2</v>
      </c>
      <c r="O3411" s="307">
        <v>797</v>
      </c>
      <c r="P3411" s="306">
        <v>3555</v>
      </c>
      <c r="Q3411" t="str">
        <f t="shared" si="66"/>
        <v>E3 - Small C&amp;I</v>
      </c>
    </row>
    <row r="3412" spans="1:17" x14ac:dyDescent="0.35">
      <c r="A3412">
        <v>49</v>
      </c>
      <c r="B3412" t="s">
        <v>420</v>
      </c>
      <c r="C3412">
        <v>2021</v>
      </c>
      <c r="D3412">
        <v>3</v>
      </c>
      <c r="E3412" t="s">
        <v>701</v>
      </c>
      <c r="F3412">
        <v>1</v>
      </c>
      <c r="G3412" t="s">
        <v>583</v>
      </c>
      <c r="H3412">
        <v>616</v>
      </c>
      <c r="I3412" t="s">
        <v>601</v>
      </c>
      <c r="J3412" t="s">
        <v>602</v>
      </c>
      <c r="K3412" t="s">
        <v>603</v>
      </c>
      <c r="L3412">
        <v>4512</v>
      </c>
      <c r="M3412" t="s">
        <v>604</v>
      </c>
      <c r="N3412">
        <v>45</v>
      </c>
      <c r="O3412" s="307">
        <v>4323</v>
      </c>
      <c r="P3412" s="306">
        <v>16038</v>
      </c>
      <c r="Q3412" t="str">
        <f t="shared" si="66"/>
        <v>E6 - OTHER</v>
      </c>
    </row>
    <row r="3413" spans="1:17" x14ac:dyDescent="0.35">
      <c r="A3413">
        <v>49</v>
      </c>
      <c r="B3413" t="s">
        <v>420</v>
      </c>
      <c r="C3413">
        <v>2021</v>
      </c>
      <c r="D3413">
        <v>3</v>
      </c>
      <c r="E3413" t="s">
        <v>701</v>
      </c>
      <c r="F3413">
        <v>1</v>
      </c>
      <c r="G3413" t="s">
        <v>583</v>
      </c>
      <c r="H3413">
        <v>628</v>
      </c>
      <c r="I3413" t="s">
        <v>440</v>
      </c>
      <c r="J3413" t="s">
        <v>602</v>
      </c>
      <c r="K3413" t="s">
        <v>603</v>
      </c>
      <c r="L3413">
        <v>200</v>
      </c>
      <c r="M3413" t="s">
        <v>587</v>
      </c>
      <c r="N3413">
        <v>234</v>
      </c>
      <c r="O3413" s="307">
        <v>15116</v>
      </c>
      <c r="P3413" s="306">
        <v>33921</v>
      </c>
      <c r="Q3413" t="str">
        <f t="shared" si="66"/>
        <v>E6 - OTHER</v>
      </c>
    </row>
    <row r="3414" spans="1:17" x14ac:dyDescent="0.35">
      <c r="A3414">
        <v>49</v>
      </c>
      <c r="B3414" t="s">
        <v>420</v>
      </c>
      <c r="C3414">
        <v>2021</v>
      </c>
      <c r="D3414">
        <v>3</v>
      </c>
      <c r="E3414" t="s">
        <v>701</v>
      </c>
      <c r="F3414">
        <v>1</v>
      </c>
      <c r="G3414" t="s">
        <v>583</v>
      </c>
      <c r="H3414">
        <v>903</v>
      </c>
      <c r="I3414" t="s">
        <v>605</v>
      </c>
      <c r="J3414" t="s">
        <v>585</v>
      </c>
      <c r="K3414" t="s">
        <v>586</v>
      </c>
      <c r="L3414">
        <v>4512</v>
      </c>
      <c r="M3414" t="s">
        <v>604</v>
      </c>
      <c r="N3414" s="306">
        <v>34398</v>
      </c>
      <c r="O3414" s="307">
        <v>2189079</v>
      </c>
      <c r="P3414" s="306">
        <v>17156621</v>
      </c>
      <c r="Q3414" t="str">
        <f t="shared" si="66"/>
        <v>E1 - Residential</v>
      </c>
    </row>
    <row r="3415" spans="1:17" x14ac:dyDescent="0.35">
      <c r="A3415">
        <v>49</v>
      </c>
      <c r="B3415" t="s">
        <v>420</v>
      </c>
      <c r="C3415">
        <v>2021</v>
      </c>
      <c r="D3415">
        <v>3</v>
      </c>
      <c r="E3415" t="s">
        <v>701</v>
      </c>
      <c r="F3415">
        <v>1</v>
      </c>
      <c r="G3415" t="s">
        <v>583</v>
      </c>
      <c r="H3415">
        <v>905</v>
      </c>
      <c r="I3415" t="s">
        <v>606</v>
      </c>
      <c r="J3415" t="s">
        <v>592</v>
      </c>
      <c r="K3415" t="s">
        <v>593</v>
      </c>
      <c r="L3415">
        <v>4512</v>
      </c>
      <c r="M3415" t="s">
        <v>604</v>
      </c>
      <c r="N3415" s="306">
        <v>4624</v>
      </c>
      <c r="O3415" s="307">
        <v>121063</v>
      </c>
      <c r="P3415" s="306">
        <v>1959277</v>
      </c>
      <c r="Q3415" t="str">
        <f t="shared" si="66"/>
        <v>E2 - Low Income Residential</v>
      </c>
    </row>
    <row r="3416" spans="1:17" x14ac:dyDescent="0.35">
      <c r="A3416">
        <v>49</v>
      </c>
      <c r="B3416" t="s">
        <v>420</v>
      </c>
      <c r="C3416">
        <v>2021</v>
      </c>
      <c r="D3416">
        <v>3</v>
      </c>
      <c r="E3416" t="s">
        <v>701</v>
      </c>
      <c r="F3416">
        <v>1</v>
      </c>
      <c r="G3416" t="s">
        <v>583</v>
      </c>
      <c r="H3416">
        <v>950</v>
      </c>
      <c r="I3416" t="s">
        <v>607</v>
      </c>
      <c r="J3416" t="s">
        <v>589</v>
      </c>
      <c r="K3416" t="s">
        <v>590</v>
      </c>
      <c r="L3416">
        <v>4512</v>
      </c>
      <c r="M3416" t="s">
        <v>604</v>
      </c>
      <c r="N3416">
        <v>79</v>
      </c>
      <c r="O3416" s="307">
        <v>7173</v>
      </c>
      <c r="P3416" s="306">
        <v>56015</v>
      </c>
      <c r="Q3416" t="str">
        <f t="shared" si="66"/>
        <v>E3 - Small C&amp;I</v>
      </c>
    </row>
    <row r="3417" spans="1:17" x14ac:dyDescent="0.35">
      <c r="A3417">
        <v>49</v>
      </c>
      <c r="B3417" t="s">
        <v>420</v>
      </c>
      <c r="C3417">
        <v>2021</v>
      </c>
      <c r="D3417">
        <v>3</v>
      </c>
      <c r="E3417" t="s">
        <v>701</v>
      </c>
      <c r="F3417">
        <v>1</v>
      </c>
      <c r="G3417" t="s">
        <v>583</v>
      </c>
      <c r="H3417">
        <v>954</v>
      </c>
      <c r="I3417" t="s">
        <v>608</v>
      </c>
      <c r="J3417" t="s">
        <v>595</v>
      </c>
      <c r="K3417" t="s">
        <v>596</v>
      </c>
      <c r="L3417">
        <v>4512</v>
      </c>
      <c r="M3417" t="s">
        <v>604</v>
      </c>
      <c r="N3417">
        <v>1</v>
      </c>
      <c r="O3417" s="307">
        <v>925</v>
      </c>
      <c r="P3417" s="306">
        <v>7692</v>
      </c>
      <c r="Q3417" t="str">
        <f t="shared" si="66"/>
        <v>E4 - Medium C&amp;I</v>
      </c>
    </row>
    <row r="3418" spans="1:17" x14ac:dyDescent="0.35">
      <c r="A3418">
        <v>49</v>
      </c>
      <c r="B3418" t="s">
        <v>420</v>
      </c>
      <c r="C3418">
        <v>2021</v>
      </c>
      <c r="D3418">
        <v>3</v>
      </c>
      <c r="E3418" t="s">
        <v>701</v>
      </c>
      <c r="F3418">
        <v>3</v>
      </c>
      <c r="G3418" t="s">
        <v>609</v>
      </c>
      <c r="H3418">
        <v>1</v>
      </c>
      <c r="I3418" t="s">
        <v>584</v>
      </c>
      <c r="J3418" t="s">
        <v>585</v>
      </c>
      <c r="K3418" t="s">
        <v>586</v>
      </c>
      <c r="L3418">
        <v>300</v>
      </c>
      <c r="M3418" t="s">
        <v>610</v>
      </c>
      <c r="N3418">
        <v>817</v>
      </c>
      <c r="O3418" s="307">
        <v>215381</v>
      </c>
      <c r="P3418" s="306">
        <v>942759</v>
      </c>
      <c r="Q3418" t="str">
        <f t="shared" si="66"/>
        <v>E1 - Residential</v>
      </c>
    </row>
    <row r="3419" spans="1:17" x14ac:dyDescent="0.35">
      <c r="A3419">
        <v>49</v>
      </c>
      <c r="B3419" t="s">
        <v>420</v>
      </c>
      <c r="C3419">
        <v>2021</v>
      </c>
      <c r="D3419">
        <v>3</v>
      </c>
      <c r="E3419" t="s">
        <v>701</v>
      </c>
      <c r="F3419">
        <v>3</v>
      </c>
      <c r="G3419" t="s">
        <v>609</v>
      </c>
      <c r="H3419">
        <v>5</v>
      </c>
      <c r="I3419" t="s">
        <v>588</v>
      </c>
      <c r="J3419" t="s">
        <v>589</v>
      </c>
      <c r="K3419" t="s">
        <v>590</v>
      </c>
      <c r="L3419">
        <v>300</v>
      </c>
      <c r="M3419" t="s">
        <v>610</v>
      </c>
      <c r="N3419" s="306">
        <v>38837</v>
      </c>
      <c r="O3419" s="307">
        <v>4528606</v>
      </c>
      <c r="P3419" s="306">
        <v>41933518</v>
      </c>
      <c r="Q3419" t="str">
        <f t="shared" si="66"/>
        <v>E3 - Small C&amp;I</v>
      </c>
    </row>
    <row r="3420" spans="1:17" x14ac:dyDescent="0.35">
      <c r="A3420">
        <v>49</v>
      </c>
      <c r="B3420" t="s">
        <v>420</v>
      </c>
      <c r="C3420">
        <v>2021</v>
      </c>
      <c r="D3420">
        <v>3</v>
      </c>
      <c r="E3420" t="s">
        <v>701</v>
      </c>
      <c r="F3420">
        <v>3</v>
      </c>
      <c r="G3420" t="s">
        <v>609</v>
      </c>
      <c r="H3420">
        <v>6</v>
      </c>
      <c r="I3420" t="s">
        <v>591</v>
      </c>
      <c r="J3420" t="s">
        <v>592</v>
      </c>
      <c r="K3420" t="s">
        <v>593</v>
      </c>
      <c r="L3420">
        <v>300</v>
      </c>
      <c r="M3420" t="s">
        <v>610</v>
      </c>
      <c r="N3420">
        <v>2</v>
      </c>
      <c r="O3420" s="307">
        <v>205</v>
      </c>
      <c r="P3420" s="306">
        <v>1174</v>
      </c>
      <c r="Q3420" t="str">
        <f t="shared" si="66"/>
        <v>E2 - Low Income Residential</v>
      </c>
    </row>
    <row r="3421" spans="1:17" x14ac:dyDescent="0.35">
      <c r="A3421">
        <v>49</v>
      </c>
      <c r="B3421" t="s">
        <v>420</v>
      </c>
      <c r="C3421">
        <v>2021</v>
      </c>
      <c r="D3421">
        <v>3</v>
      </c>
      <c r="E3421" t="s">
        <v>701</v>
      </c>
      <c r="F3421">
        <v>3</v>
      </c>
      <c r="G3421" t="s">
        <v>609</v>
      </c>
      <c r="H3421">
        <v>13</v>
      </c>
      <c r="I3421" t="s">
        <v>594</v>
      </c>
      <c r="J3421" t="s">
        <v>595</v>
      </c>
      <c r="K3421" t="s">
        <v>596</v>
      </c>
      <c r="L3421">
        <v>300</v>
      </c>
      <c r="M3421" t="s">
        <v>610</v>
      </c>
      <c r="N3421" s="306">
        <v>3473</v>
      </c>
      <c r="O3421" s="307">
        <v>6822948</v>
      </c>
      <c r="P3421" s="306">
        <v>32069254</v>
      </c>
      <c r="Q3421" t="str">
        <f t="shared" si="66"/>
        <v>E4 - Medium C&amp;I</v>
      </c>
    </row>
    <row r="3422" spans="1:17" x14ac:dyDescent="0.35">
      <c r="A3422">
        <v>49</v>
      </c>
      <c r="B3422" t="s">
        <v>420</v>
      </c>
      <c r="C3422">
        <v>2021</v>
      </c>
      <c r="D3422">
        <v>3</v>
      </c>
      <c r="E3422" t="s">
        <v>701</v>
      </c>
      <c r="F3422">
        <v>3</v>
      </c>
      <c r="G3422" t="s">
        <v>609</v>
      </c>
      <c r="H3422">
        <v>34</v>
      </c>
      <c r="I3422" t="s">
        <v>597</v>
      </c>
      <c r="J3422" t="s">
        <v>598</v>
      </c>
      <c r="K3422" t="s">
        <v>599</v>
      </c>
      <c r="L3422">
        <v>300</v>
      </c>
      <c r="M3422" t="s">
        <v>610</v>
      </c>
      <c r="N3422">
        <v>96</v>
      </c>
      <c r="O3422" s="307">
        <v>7130</v>
      </c>
      <c r="P3422" s="306">
        <v>29065</v>
      </c>
      <c r="Q3422" t="str">
        <f t="shared" si="66"/>
        <v>E3 - Small C&amp;I</v>
      </c>
    </row>
    <row r="3423" spans="1:17" x14ac:dyDescent="0.35">
      <c r="A3423">
        <v>49</v>
      </c>
      <c r="B3423" t="s">
        <v>420</v>
      </c>
      <c r="C3423">
        <v>2021</v>
      </c>
      <c r="D3423">
        <v>3</v>
      </c>
      <c r="E3423" t="s">
        <v>701</v>
      </c>
      <c r="F3423">
        <v>3</v>
      </c>
      <c r="G3423" t="s">
        <v>609</v>
      </c>
      <c r="H3423">
        <v>53</v>
      </c>
      <c r="I3423" t="s">
        <v>611</v>
      </c>
      <c r="J3423" t="s">
        <v>595</v>
      </c>
      <c r="K3423" t="s">
        <v>596</v>
      </c>
      <c r="L3423">
        <v>300</v>
      </c>
      <c r="M3423" t="s">
        <v>610</v>
      </c>
      <c r="N3423">
        <v>173</v>
      </c>
      <c r="O3423" s="307">
        <v>400655</v>
      </c>
      <c r="P3423" s="306">
        <v>2129554</v>
      </c>
      <c r="Q3423" t="str">
        <f t="shared" si="66"/>
        <v>E4 - Medium C&amp;I</v>
      </c>
    </row>
    <row r="3424" spans="1:17" x14ac:dyDescent="0.35">
      <c r="A3424">
        <v>49</v>
      </c>
      <c r="B3424" t="s">
        <v>420</v>
      </c>
      <c r="C3424">
        <v>2021</v>
      </c>
      <c r="D3424">
        <v>3</v>
      </c>
      <c r="E3424" t="s">
        <v>701</v>
      </c>
      <c r="F3424">
        <v>3</v>
      </c>
      <c r="G3424" t="s">
        <v>609</v>
      </c>
      <c r="H3424">
        <v>54</v>
      </c>
      <c r="I3424" t="s">
        <v>612</v>
      </c>
      <c r="J3424" t="s">
        <v>598</v>
      </c>
      <c r="K3424" t="s">
        <v>599</v>
      </c>
      <c r="L3424">
        <v>300</v>
      </c>
      <c r="M3424" t="s">
        <v>610</v>
      </c>
      <c r="N3424">
        <v>3</v>
      </c>
      <c r="O3424" s="307">
        <v>884</v>
      </c>
      <c r="P3424" s="306">
        <v>4021</v>
      </c>
      <c r="Q3424" t="str">
        <f t="shared" si="66"/>
        <v>E3 - Small C&amp;I</v>
      </c>
    </row>
    <row r="3425" spans="1:17" x14ac:dyDescent="0.35">
      <c r="A3425">
        <v>49</v>
      </c>
      <c r="B3425" t="s">
        <v>420</v>
      </c>
      <c r="C3425">
        <v>2021</v>
      </c>
      <c r="D3425">
        <v>3</v>
      </c>
      <c r="E3425" t="s">
        <v>701</v>
      </c>
      <c r="F3425">
        <v>3</v>
      </c>
      <c r="G3425" t="s">
        <v>609</v>
      </c>
      <c r="H3425">
        <v>55</v>
      </c>
      <c r="I3425" t="s">
        <v>600</v>
      </c>
      <c r="J3425" t="s">
        <v>589</v>
      </c>
      <c r="K3425" t="s">
        <v>590</v>
      </c>
      <c r="L3425">
        <v>300</v>
      </c>
      <c r="M3425" t="s">
        <v>610</v>
      </c>
      <c r="N3425">
        <v>53</v>
      </c>
      <c r="O3425" s="307">
        <v>-85689</v>
      </c>
      <c r="P3425" s="306">
        <v>54467</v>
      </c>
      <c r="Q3425" t="str">
        <f t="shared" si="66"/>
        <v>E3 - Small C&amp;I</v>
      </c>
    </row>
    <row r="3426" spans="1:17" x14ac:dyDescent="0.35">
      <c r="A3426">
        <v>49</v>
      </c>
      <c r="B3426" t="s">
        <v>420</v>
      </c>
      <c r="C3426">
        <v>2021</v>
      </c>
      <c r="D3426">
        <v>3</v>
      </c>
      <c r="E3426" t="s">
        <v>701</v>
      </c>
      <c r="F3426">
        <v>3</v>
      </c>
      <c r="G3426" t="s">
        <v>609</v>
      </c>
      <c r="H3426">
        <v>117</v>
      </c>
      <c r="I3426" t="s">
        <v>613</v>
      </c>
      <c r="J3426" t="s">
        <v>614</v>
      </c>
      <c r="K3426" t="s">
        <v>615</v>
      </c>
      <c r="L3426">
        <v>300</v>
      </c>
      <c r="M3426" t="s">
        <v>610</v>
      </c>
      <c r="N3426">
        <v>2</v>
      </c>
      <c r="O3426" s="307">
        <v>6869</v>
      </c>
      <c r="P3426" s="306">
        <v>9074</v>
      </c>
      <c r="Q3426" t="str">
        <f t="shared" si="66"/>
        <v>E5 - Large C&amp;I</v>
      </c>
    </row>
    <row r="3427" spans="1:17" x14ac:dyDescent="0.35">
      <c r="A3427">
        <v>49</v>
      </c>
      <c r="B3427" t="s">
        <v>420</v>
      </c>
      <c r="C3427">
        <v>2021</v>
      </c>
      <c r="D3427">
        <v>3</v>
      </c>
      <c r="E3427" t="s">
        <v>701</v>
      </c>
      <c r="F3427">
        <v>3</v>
      </c>
      <c r="G3427" t="s">
        <v>609</v>
      </c>
      <c r="H3427">
        <v>122</v>
      </c>
      <c r="I3427" t="s">
        <v>616</v>
      </c>
      <c r="J3427" t="s">
        <v>614</v>
      </c>
      <c r="K3427" t="s">
        <v>615</v>
      </c>
      <c r="L3427">
        <v>300</v>
      </c>
      <c r="M3427" t="s">
        <v>610</v>
      </c>
      <c r="N3427">
        <v>2</v>
      </c>
      <c r="O3427" s="307">
        <v>55862</v>
      </c>
      <c r="P3427" s="306">
        <v>392258</v>
      </c>
      <c r="Q3427" t="str">
        <f t="shared" si="66"/>
        <v>E5 - Large C&amp;I</v>
      </c>
    </row>
    <row r="3428" spans="1:17" x14ac:dyDescent="0.35">
      <c r="A3428">
        <v>49</v>
      </c>
      <c r="B3428" t="s">
        <v>420</v>
      </c>
      <c r="C3428">
        <v>2021</v>
      </c>
      <c r="D3428">
        <v>3</v>
      </c>
      <c r="E3428" t="s">
        <v>701</v>
      </c>
      <c r="F3428">
        <v>3</v>
      </c>
      <c r="G3428" t="s">
        <v>609</v>
      </c>
      <c r="H3428">
        <v>605</v>
      </c>
      <c r="I3428" t="s">
        <v>617</v>
      </c>
      <c r="J3428" t="s">
        <v>602</v>
      </c>
      <c r="K3428" t="s">
        <v>603</v>
      </c>
      <c r="L3428">
        <v>300</v>
      </c>
      <c r="M3428" t="s">
        <v>610</v>
      </c>
      <c r="N3428">
        <v>16</v>
      </c>
      <c r="O3428" s="307">
        <v>882</v>
      </c>
      <c r="P3428" s="306">
        <v>3179</v>
      </c>
      <c r="Q3428" t="str">
        <f t="shared" si="66"/>
        <v>E6 - OTHER</v>
      </c>
    </row>
    <row r="3429" spans="1:17" x14ac:dyDescent="0.35">
      <c r="A3429">
        <v>49</v>
      </c>
      <c r="B3429" t="s">
        <v>420</v>
      </c>
      <c r="C3429">
        <v>2021</v>
      </c>
      <c r="D3429">
        <v>3</v>
      </c>
      <c r="E3429" t="s">
        <v>701</v>
      </c>
      <c r="F3429">
        <v>3</v>
      </c>
      <c r="G3429" t="s">
        <v>609</v>
      </c>
      <c r="H3429">
        <v>616</v>
      </c>
      <c r="I3429" t="s">
        <v>601</v>
      </c>
      <c r="J3429" t="s">
        <v>602</v>
      </c>
      <c r="K3429" t="s">
        <v>603</v>
      </c>
      <c r="L3429">
        <v>4532</v>
      </c>
      <c r="M3429" t="s">
        <v>618</v>
      </c>
      <c r="N3429">
        <v>316</v>
      </c>
      <c r="O3429" s="307">
        <v>19056</v>
      </c>
      <c r="P3429" s="306">
        <v>109904</v>
      </c>
      <c r="Q3429" t="str">
        <f t="shared" si="66"/>
        <v>E6 - OTHER</v>
      </c>
    </row>
    <row r="3430" spans="1:17" x14ac:dyDescent="0.35">
      <c r="A3430">
        <v>49</v>
      </c>
      <c r="B3430" t="s">
        <v>420</v>
      </c>
      <c r="C3430">
        <v>2021</v>
      </c>
      <c r="D3430">
        <v>3</v>
      </c>
      <c r="E3430" t="s">
        <v>701</v>
      </c>
      <c r="F3430">
        <v>3</v>
      </c>
      <c r="G3430" t="s">
        <v>609</v>
      </c>
      <c r="H3430">
        <v>617</v>
      </c>
      <c r="I3430" t="s">
        <v>619</v>
      </c>
      <c r="J3430" t="s">
        <v>620</v>
      </c>
      <c r="K3430" t="s">
        <v>621</v>
      </c>
      <c r="L3430">
        <v>4532</v>
      </c>
      <c r="M3430" t="s">
        <v>618</v>
      </c>
      <c r="N3430">
        <v>1</v>
      </c>
      <c r="O3430" s="307">
        <v>881</v>
      </c>
      <c r="P3430" s="306">
        <v>4751</v>
      </c>
      <c r="Q3430" t="str">
        <f t="shared" si="66"/>
        <v>E6 - OTHER</v>
      </c>
    </row>
    <row r="3431" spans="1:17" x14ac:dyDescent="0.35">
      <c r="A3431">
        <v>49</v>
      </c>
      <c r="B3431" t="s">
        <v>420</v>
      </c>
      <c r="C3431">
        <v>2021</v>
      </c>
      <c r="D3431">
        <v>3</v>
      </c>
      <c r="E3431" t="s">
        <v>701</v>
      </c>
      <c r="F3431">
        <v>3</v>
      </c>
      <c r="G3431" t="s">
        <v>609</v>
      </c>
      <c r="H3431">
        <v>628</v>
      </c>
      <c r="I3431" t="s">
        <v>440</v>
      </c>
      <c r="J3431" t="s">
        <v>602</v>
      </c>
      <c r="K3431" t="s">
        <v>603</v>
      </c>
      <c r="L3431">
        <v>300</v>
      </c>
      <c r="M3431" t="s">
        <v>610</v>
      </c>
      <c r="N3431" s="306">
        <v>1072</v>
      </c>
      <c r="O3431" s="307">
        <v>83532</v>
      </c>
      <c r="P3431" s="306">
        <v>296268</v>
      </c>
      <c r="Q3431" t="str">
        <f t="shared" si="66"/>
        <v>E6 - OTHER</v>
      </c>
    </row>
    <row r="3432" spans="1:17" x14ac:dyDescent="0.35">
      <c r="A3432">
        <v>49</v>
      </c>
      <c r="B3432" t="s">
        <v>420</v>
      </c>
      <c r="C3432">
        <v>2021</v>
      </c>
      <c r="D3432">
        <v>3</v>
      </c>
      <c r="E3432" t="s">
        <v>701</v>
      </c>
      <c r="F3432">
        <v>3</v>
      </c>
      <c r="G3432" t="s">
        <v>609</v>
      </c>
      <c r="H3432">
        <v>629</v>
      </c>
      <c r="I3432" t="s">
        <v>622</v>
      </c>
      <c r="J3432" t="s">
        <v>620</v>
      </c>
      <c r="K3432" t="s">
        <v>621</v>
      </c>
      <c r="L3432">
        <v>300</v>
      </c>
      <c r="M3432" t="s">
        <v>610</v>
      </c>
      <c r="N3432">
        <v>8</v>
      </c>
      <c r="O3432" s="307">
        <v>308</v>
      </c>
      <c r="P3432" s="306">
        <v>1108</v>
      </c>
      <c r="Q3432" t="str">
        <f t="shared" si="66"/>
        <v>E6 - OTHER</v>
      </c>
    </row>
    <row r="3433" spans="1:17" x14ac:dyDescent="0.35">
      <c r="A3433">
        <v>49</v>
      </c>
      <c r="B3433" t="s">
        <v>420</v>
      </c>
      <c r="C3433">
        <v>2021</v>
      </c>
      <c r="D3433">
        <v>3</v>
      </c>
      <c r="E3433" t="s">
        <v>701</v>
      </c>
      <c r="F3433">
        <v>3</v>
      </c>
      <c r="G3433" t="s">
        <v>609</v>
      </c>
      <c r="H3433">
        <v>631</v>
      </c>
      <c r="I3433" t="s">
        <v>623</v>
      </c>
      <c r="J3433" t="s">
        <v>624</v>
      </c>
      <c r="K3433" t="s">
        <v>625</v>
      </c>
      <c r="L3433">
        <v>300</v>
      </c>
      <c r="M3433" t="s">
        <v>610</v>
      </c>
      <c r="N3433">
        <v>1</v>
      </c>
      <c r="O3433" s="307">
        <v>42</v>
      </c>
      <c r="P3433">
        <v>215</v>
      </c>
      <c r="Q3433" t="str">
        <f t="shared" si="66"/>
        <v>E6 - OTHER</v>
      </c>
    </row>
    <row r="3434" spans="1:17" x14ac:dyDescent="0.35">
      <c r="A3434">
        <v>49</v>
      </c>
      <c r="B3434" t="s">
        <v>420</v>
      </c>
      <c r="C3434">
        <v>2021</v>
      </c>
      <c r="D3434">
        <v>3</v>
      </c>
      <c r="E3434" t="s">
        <v>701</v>
      </c>
      <c r="F3434">
        <v>3</v>
      </c>
      <c r="G3434" t="s">
        <v>609</v>
      </c>
      <c r="H3434">
        <v>700</v>
      </c>
      <c r="I3434" t="s">
        <v>626</v>
      </c>
      <c r="J3434" t="s">
        <v>627</v>
      </c>
      <c r="K3434" t="s">
        <v>628</v>
      </c>
      <c r="L3434">
        <v>300</v>
      </c>
      <c r="M3434" t="s">
        <v>610</v>
      </c>
      <c r="N3434">
        <v>50</v>
      </c>
      <c r="O3434" s="307">
        <v>767171</v>
      </c>
      <c r="P3434" s="306">
        <v>4115399</v>
      </c>
      <c r="Q3434" t="str">
        <f t="shared" si="66"/>
        <v>E5 - Large C&amp;I</v>
      </c>
    </row>
    <row r="3435" spans="1:17" x14ac:dyDescent="0.35">
      <c r="A3435">
        <v>49</v>
      </c>
      <c r="B3435" t="s">
        <v>420</v>
      </c>
      <c r="C3435">
        <v>2021</v>
      </c>
      <c r="D3435">
        <v>3</v>
      </c>
      <c r="E3435" t="s">
        <v>701</v>
      </c>
      <c r="F3435">
        <v>3</v>
      </c>
      <c r="G3435" t="s">
        <v>609</v>
      </c>
      <c r="H3435">
        <v>705</v>
      </c>
      <c r="I3435" t="s">
        <v>629</v>
      </c>
      <c r="J3435" t="s">
        <v>627</v>
      </c>
      <c r="K3435" t="s">
        <v>628</v>
      </c>
      <c r="L3435">
        <v>300</v>
      </c>
      <c r="M3435" t="s">
        <v>610</v>
      </c>
      <c r="N3435">
        <v>74</v>
      </c>
      <c r="O3435" s="307">
        <v>2219098</v>
      </c>
      <c r="P3435" s="306">
        <v>12095790</v>
      </c>
      <c r="Q3435" t="str">
        <f t="shared" si="66"/>
        <v>E5 - Large C&amp;I</v>
      </c>
    </row>
    <row r="3436" spans="1:17" x14ac:dyDescent="0.35">
      <c r="A3436">
        <v>49</v>
      </c>
      <c r="B3436" t="s">
        <v>420</v>
      </c>
      <c r="C3436">
        <v>2021</v>
      </c>
      <c r="D3436">
        <v>3</v>
      </c>
      <c r="E3436" t="s">
        <v>701</v>
      </c>
      <c r="F3436">
        <v>3</v>
      </c>
      <c r="G3436" t="s">
        <v>609</v>
      </c>
      <c r="H3436">
        <v>710</v>
      </c>
      <c r="I3436" t="s">
        <v>630</v>
      </c>
      <c r="J3436" t="s">
        <v>627</v>
      </c>
      <c r="K3436" t="s">
        <v>628</v>
      </c>
      <c r="L3436">
        <v>4532</v>
      </c>
      <c r="M3436" t="s">
        <v>618</v>
      </c>
      <c r="N3436">
        <v>301</v>
      </c>
      <c r="O3436" s="307">
        <v>4249775</v>
      </c>
      <c r="P3436" s="306">
        <v>55649034</v>
      </c>
      <c r="Q3436" t="str">
        <f t="shared" si="66"/>
        <v>E5 - Large C&amp;I</v>
      </c>
    </row>
    <row r="3437" spans="1:17" x14ac:dyDescent="0.35">
      <c r="A3437">
        <v>49</v>
      </c>
      <c r="B3437" t="s">
        <v>420</v>
      </c>
      <c r="C3437">
        <v>2021</v>
      </c>
      <c r="D3437">
        <v>3</v>
      </c>
      <c r="E3437" t="s">
        <v>701</v>
      </c>
      <c r="F3437">
        <v>3</v>
      </c>
      <c r="G3437" t="s">
        <v>609</v>
      </c>
      <c r="H3437">
        <v>711</v>
      </c>
      <c r="I3437" t="s">
        <v>631</v>
      </c>
      <c r="J3437" t="s">
        <v>627</v>
      </c>
      <c r="K3437" t="s">
        <v>628</v>
      </c>
      <c r="L3437">
        <v>4532</v>
      </c>
      <c r="M3437" t="s">
        <v>618</v>
      </c>
      <c r="N3437">
        <v>331</v>
      </c>
      <c r="O3437" s="307">
        <v>5240691</v>
      </c>
      <c r="P3437" s="306">
        <v>71131305</v>
      </c>
      <c r="Q3437" t="str">
        <f t="shared" si="66"/>
        <v>E5 - Large C&amp;I</v>
      </c>
    </row>
    <row r="3438" spans="1:17" x14ac:dyDescent="0.35">
      <c r="A3438">
        <v>49</v>
      </c>
      <c r="B3438" t="s">
        <v>420</v>
      </c>
      <c r="C3438">
        <v>2021</v>
      </c>
      <c r="D3438">
        <v>3</v>
      </c>
      <c r="E3438" t="s">
        <v>701</v>
      </c>
      <c r="F3438">
        <v>3</v>
      </c>
      <c r="G3438" t="s">
        <v>609</v>
      </c>
      <c r="H3438">
        <v>903</v>
      </c>
      <c r="I3438" t="s">
        <v>605</v>
      </c>
      <c r="J3438" t="s">
        <v>585</v>
      </c>
      <c r="K3438" t="s">
        <v>586</v>
      </c>
      <c r="L3438">
        <v>4532</v>
      </c>
      <c r="M3438" t="s">
        <v>618</v>
      </c>
      <c r="N3438">
        <v>106</v>
      </c>
      <c r="O3438" s="307">
        <v>26492</v>
      </c>
      <c r="P3438" s="306">
        <v>226386</v>
      </c>
      <c r="Q3438" t="str">
        <f t="shared" si="66"/>
        <v>E1 - Residential</v>
      </c>
    </row>
    <row r="3439" spans="1:17" x14ac:dyDescent="0.35">
      <c r="A3439">
        <v>49</v>
      </c>
      <c r="B3439" t="s">
        <v>420</v>
      </c>
      <c r="C3439">
        <v>2021</v>
      </c>
      <c r="D3439">
        <v>3</v>
      </c>
      <c r="E3439" t="s">
        <v>701</v>
      </c>
      <c r="F3439">
        <v>3</v>
      </c>
      <c r="G3439" t="s">
        <v>609</v>
      </c>
      <c r="H3439">
        <v>924</v>
      </c>
      <c r="I3439" t="s">
        <v>632</v>
      </c>
      <c r="J3439" t="s">
        <v>633</v>
      </c>
      <c r="K3439" t="s">
        <v>634</v>
      </c>
      <c r="L3439">
        <v>4532</v>
      </c>
      <c r="M3439" t="s">
        <v>618</v>
      </c>
      <c r="N3439">
        <v>1</v>
      </c>
      <c r="O3439" s="307">
        <v>124053</v>
      </c>
      <c r="P3439" s="306">
        <v>1137439</v>
      </c>
      <c r="Q3439" t="str">
        <f t="shared" si="66"/>
        <v>E5 - Large C&amp;I</v>
      </c>
    </row>
    <row r="3440" spans="1:17" x14ac:dyDescent="0.35">
      <c r="A3440">
        <v>49</v>
      </c>
      <c r="B3440" t="s">
        <v>420</v>
      </c>
      <c r="C3440">
        <v>2021</v>
      </c>
      <c r="D3440">
        <v>3</v>
      </c>
      <c r="E3440" t="s">
        <v>701</v>
      </c>
      <c r="F3440">
        <v>3</v>
      </c>
      <c r="G3440" t="s">
        <v>609</v>
      </c>
      <c r="H3440">
        <v>950</v>
      </c>
      <c r="I3440" t="s">
        <v>607</v>
      </c>
      <c r="J3440" t="s">
        <v>589</v>
      </c>
      <c r="K3440" t="s">
        <v>590</v>
      </c>
      <c r="L3440">
        <v>4532</v>
      </c>
      <c r="M3440" t="s">
        <v>618</v>
      </c>
      <c r="N3440" s="306">
        <v>10408</v>
      </c>
      <c r="O3440" s="307">
        <v>1638118</v>
      </c>
      <c r="P3440" s="306">
        <v>13679004</v>
      </c>
      <c r="Q3440" t="str">
        <f t="shared" si="66"/>
        <v>E3 - Small C&amp;I</v>
      </c>
    </row>
    <row r="3441" spans="1:17" x14ac:dyDescent="0.35">
      <c r="A3441">
        <v>49</v>
      </c>
      <c r="B3441" t="s">
        <v>420</v>
      </c>
      <c r="C3441">
        <v>2021</v>
      </c>
      <c r="D3441">
        <v>3</v>
      </c>
      <c r="E3441" t="s">
        <v>701</v>
      </c>
      <c r="F3441">
        <v>3</v>
      </c>
      <c r="G3441" t="s">
        <v>609</v>
      </c>
      <c r="H3441">
        <v>951</v>
      </c>
      <c r="I3441" t="s">
        <v>635</v>
      </c>
      <c r="J3441" t="s">
        <v>598</v>
      </c>
      <c r="K3441" t="s">
        <v>599</v>
      </c>
      <c r="L3441">
        <v>4532</v>
      </c>
      <c r="M3441" t="s">
        <v>618</v>
      </c>
      <c r="N3441">
        <v>125</v>
      </c>
      <c r="O3441" s="307">
        <v>10183</v>
      </c>
      <c r="P3441" s="306">
        <v>75355</v>
      </c>
      <c r="Q3441" t="str">
        <f t="shared" si="66"/>
        <v>E3 - Small C&amp;I</v>
      </c>
    </row>
    <row r="3442" spans="1:17" x14ac:dyDescent="0.35">
      <c r="A3442">
        <v>49</v>
      </c>
      <c r="B3442" t="s">
        <v>420</v>
      </c>
      <c r="C3442">
        <v>2021</v>
      </c>
      <c r="D3442">
        <v>3</v>
      </c>
      <c r="E3442" t="s">
        <v>701</v>
      </c>
      <c r="F3442">
        <v>3</v>
      </c>
      <c r="G3442" t="s">
        <v>609</v>
      </c>
      <c r="H3442">
        <v>954</v>
      </c>
      <c r="I3442" t="s">
        <v>608</v>
      </c>
      <c r="J3442" t="s">
        <v>595</v>
      </c>
      <c r="K3442" t="s">
        <v>596</v>
      </c>
      <c r="L3442">
        <v>4532</v>
      </c>
      <c r="M3442" t="s">
        <v>618</v>
      </c>
      <c r="N3442" s="306">
        <v>3618</v>
      </c>
      <c r="O3442" s="307">
        <v>5625567</v>
      </c>
      <c r="P3442" s="306">
        <v>60355143</v>
      </c>
      <c r="Q3442" t="str">
        <f t="shared" si="66"/>
        <v>E4 - Medium C&amp;I</v>
      </c>
    </row>
    <row r="3443" spans="1:17" x14ac:dyDescent="0.35">
      <c r="A3443">
        <v>49</v>
      </c>
      <c r="B3443" t="s">
        <v>420</v>
      </c>
      <c r="C3443">
        <v>2021</v>
      </c>
      <c r="D3443">
        <v>3</v>
      </c>
      <c r="E3443" t="s">
        <v>701</v>
      </c>
      <c r="F3443">
        <v>5</v>
      </c>
      <c r="G3443" t="s">
        <v>636</v>
      </c>
      <c r="H3443">
        <v>1</v>
      </c>
      <c r="I3443" t="s">
        <v>584</v>
      </c>
      <c r="J3443" t="s">
        <v>585</v>
      </c>
      <c r="K3443" t="s">
        <v>586</v>
      </c>
      <c r="L3443">
        <v>460</v>
      </c>
      <c r="M3443" t="s">
        <v>637</v>
      </c>
      <c r="N3443">
        <v>6</v>
      </c>
      <c r="O3443" s="307">
        <v>550</v>
      </c>
      <c r="P3443" s="306">
        <v>2252</v>
      </c>
      <c r="Q3443" t="str">
        <f t="shared" si="66"/>
        <v>E1 - Residential</v>
      </c>
    </row>
    <row r="3444" spans="1:17" x14ac:dyDescent="0.35">
      <c r="A3444">
        <v>49</v>
      </c>
      <c r="B3444" t="s">
        <v>420</v>
      </c>
      <c r="C3444">
        <v>2021</v>
      </c>
      <c r="D3444">
        <v>3</v>
      </c>
      <c r="E3444" t="s">
        <v>701</v>
      </c>
      <c r="F3444">
        <v>5</v>
      </c>
      <c r="G3444" t="s">
        <v>636</v>
      </c>
      <c r="H3444">
        <v>5</v>
      </c>
      <c r="I3444" t="s">
        <v>588</v>
      </c>
      <c r="J3444" t="s">
        <v>589</v>
      </c>
      <c r="K3444" t="s">
        <v>590</v>
      </c>
      <c r="L3444">
        <v>460</v>
      </c>
      <c r="M3444" t="s">
        <v>637</v>
      </c>
      <c r="N3444">
        <v>761</v>
      </c>
      <c r="O3444" s="307">
        <v>275871</v>
      </c>
      <c r="P3444" s="306">
        <v>1296287</v>
      </c>
      <c r="Q3444" t="str">
        <f t="shared" si="66"/>
        <v>E3 - Small C&amp;I</v>
      </c>
    </row>
    <row r="3445" spans="1:17" x14ac:dyDescent="0.35">
      <c r="A3445">
        <v>49</v>
      </c>
      <c r="B3445" t="s">
        <v>420</v>
      </c>
      <c r="C3445">
        <v>2021</v>
      </c>
      <c r="D3445">
        <v>3</v>
      </c>
      <c r="E3445" t="s">
        <v>701</v>
      </c>
      <c r="F3445">
        <v>5</v>
      </c>
      <c r="G3445" t="s">
        <v>636</v>
      </c>
      <c r="H3445">
        <v>6</v>
      </c>
      <c r="I3445" t="s">
        <v>591</v>
      </c>
      <c r="J3445" t="s">
        <v>592</v>
      </c>
      <c r="K3445" t="s">
        <v>593</v>
      </c>
      <c r="L3445">
        <v>460</v>
      </c>
      <c r="M3445" t="s">
        <v>637</v>
      </c>
      <c r="N3445">
        <v>1</v>
      </c>
      <c r="O3445" s="307">
        <v>43</v>
      </c>
      <c r="P3445">
        <v>225</v>
      </c>
      <c r="Q3445" t="str">
        <f t="shared" si="66"/>
        <v>E2 - Low Income Residential</v>
      </c>
    </row>
    <row r="3446" spans="1:17" x14ac:dyDescent="0.35">
      <c r="A3446">
        <v>49</v>
      </c>
      <c r="B3446" t="s">
        <v>420</v>
      </c>
      <c r="C3446">
        <v>2021</v>
      </c>
      <c r="D3446">
        <v>3</v>
      </c>
      <c r="E3446" t="s">
        <v>701</v>
      </c>
      <c r="F3446">
        <v>5</v>
      </c>
      <c r="G3446" t="s">
        <v>636</v>
      </c>
      <c r="H3446">
        <v>13</v>
      </c>
      <c r="I3446" t="s">
        <v>594</v>
      </c>
      <c r="J3446" t="s">
        <v>595</v>
      </c>
      <c r="K3446" t="s">
        <v>596</v>
      </c>
      <c r="L3446">
        <v>460</v>
      </c>
      <c r="M3446" t="s">
        <v>637</v>
      </c>
      <c r="N3446">
        <v>273</v>
      </c>
      <c r="O3446" s="307">
        <v>685331</v>
      </c>
      <c r="P3446" s="306">
        <v>3132168</v>
      </c>
      <c r="Q3446" t="str">
        <f t="shared" si="66"/>
        <v>E4 - Medium C&amp;I</v>
      </c>
    </row>
    <row r="3447" spans="1:17" x14ac:dyDescent="0.35">
      <c r="A3447">
        <v>49</v>
      </c>
      <c r="B3447" t="s">
        <v>420</v>
      </c>
      <c r="C3447">
        <v>2021</v>
      </c>
      <c r="D3447">
        <v>3</v>
      </c>
      <c r="E3447" t="s">
        <v>701</v>
      </c>
      <c r="F3447">
        <v>5</v>
      </c>
      <c r="G3447" t="s">
        <v>636</v>
      </c>
      <c r="H3447">
        <v>53</v>
      </c>
      <c r="I3447" t="s">
        <v>611</v>
      </c>
      <c r="J3447" t="s">
        <v>595</v>
      </c>
      <c r="K3447" t="s">
        <v>596</v>
      </c>
      <c r="L3447">
        <v>460</v>
      </c>
      <c r="M3447" t="s">
        <v>637</v>
      </c>
      <c r="N3447">
        <v>9</v>
      </c>
      <c r="O3447" s="307">
        <v>21288</v>
      </c>
      <c r="P3447" s="306">
        <v>98452</v>
      </c>
      <c r="Q3447" t="str">
        <f t="shared" si="66"/>
        <v>E4 - Medium C&amp;I</v>
      </c>
    </row>
    <row r="3448" spans="1:17" x14ac:dyDescent="0.35">
      <c r="A3448">
        <v>49</v>
      </c>
      <c r="B3448" t="s">
        <v>420</v>
      </c>
      <c r="C3448">
        <v>2021</v>
      </c>
      <c r="D3448">
        <v>3</v>
      </c>
      <c r="E3448" t="s">
        <v>701</v>
      </c>
      <c r="F3448">
        <v>5</v>
      </c>
      <c r="G3448" t="s">
        <v>636</v>
      </c>
      <c r="H3448">
        <v>122</v>
      </c>
      <c r="I3448" t="s">
        <v>616</v>
      </c>
      <c r="J3448" t="s">
        <v>614</v>
      </c>
      <c r="K3448" t="s">
        <v>615</v>
      </c>
      <c r="L3448">
        <v>460</v>
      </c>
      <c r="M3448" t="s">
        <v>637</v>
      </c>
      <c r="N3448">
        <v>1</v>
      </c>
      <c r="O3448" s="307">
        <v>27486</v>
      </c>
      <c r="P3448" s="306">
        <v>388769</v>
      </c>
      <c r="Q3448" t="str">
        <f t="shared" si="66"/>
        <v>E5 - Large C&amp;I</v>
      </c>
    </row>
    <row r="3449" spans="1:17" x14ac:dyDescent="0.35">
      <c r="A3449">
        <v>49</v>
      </c>
      <c r="B3449" t="s">
        <v>420</v>
      </c>
      <c r="C3449">
        <v>2021</v>
      </c>
      <c r="D3449">
        <v>3</v>
      </c>
      <c r="E3449" t="s">
        <v>701</v>
      </c>
      <c r="F3449">
        <v>5</v>
      </c>
      <c r="G3449" t="s">
        <v>636</v>
      </c>
      <c r="H3449">
        <v>616</v>
      </c>
      <c r="I3449" t="s">
        <v>601</v>
      </c>
      <c r="J3449" t="s">
        <v>602</v>
      </c>
      <c r="K3449" t="s">
        <v>603</v>
      </c>
      <c r="L3449">
        <v>4552</v>
      </c>
      <c r="M3449" t="s">
        <v>638</v>
      </c>
      <c r="N3449">
        <v>20</v>
      </c>
      <c r="O3449" s="307">
        <v>2507</v>
      </c>
      <c r="P3449" s="306">
        <v>13664</v>
      </c>
      <c r="Q3449" t="str">
        <f t="shared" si="66"/>
        <v>E6 - OTHER</v>
      </c>
    </row>
    <row r="3450" spans="1:17" x14ac:dyDescent="0.35">
      <c r="A3450">
        <v>49</v>
      </c>
      <c r="B3450" t="s">
        <v>420</v>
      </c>
      <c r="C3450">
        <v>2021</v>
      </c>
      <c r="D3450">
        <v>3</v>
      </c>
      <c r="E3450" t="s">
        <v>701</v>
      </c>
      <c r="F3450">
        <v>5</v>
      </c>
      <c r="G3450" t="s">
        <v>636</v>
      </c>
      <c r="H3450">
        <v>628</v>
      </c>
      <c r="I3450" t="s">
        <v>440</v>
      </c>
      <c r="J3450" t="s">
        <v>602</v>
      </c>
      <c r="K3450" t="s">
        <v>603</v>
      </c>
      <c r="L3450">
        <v>460</v>
      </c>
      <c r="M3450" t="s">
        <v>637</v>
      </c>
      <c r="N3450">
        <v>53</v>
      </c>
      <c r="O3450" s="307">
        <v>8911</v>
      </c>
      <c r="P3450" s="306">
        <v>32993</v>
      </c>
      <c r="Q3450" t="str">
        <f t="shared" si="66"/>
        <v>E6 - OTHER</v>
      </c>
    </row>
    <row r="3451" spans="1:17" x14ac:dyDescent="0.35">
      <c r="A3451">
        <v>49</v>
      </c>
      <c r="B3451" t="s">
        <v>420</v>
      </c>
      <c r="C3451">
        <v>2021</v>
      </c>
      <c r="D3451">
        <v>3</v>
      </c>
      <c r="E3451" t="s">
        <v>701</v>
      </c>
      <c r="F3451">
        <v>5</v>
      </c>
      <c r="G3451" t="s">
        <v>636</v>
      </c>
      <c r="H3451">
        <v>700</v>
      </c>
      <c r="I3451" t="s">
        <v>626</v>
      </c>
      <c r="J3451" t="s">
        <v>627</v>
      </c>
      <c r="K3451" t="s">
        <v>628</v>
      </c>
      <c r="L3451">
        <v>460</v>
      </c>
      <c r="M3451" t="s">
        <v>637</v>
      </c>
      <c r="N3451">
        <v>31</v>
      </c>
      <c r="O3451" s="307">
        <v>480336</v>
      </c>
      <c r="P3451" s="306">
        <v>2506686</v>
      </c>
      <c r="Q3451" t="str">
        <f t="shared" si="66"/>
        <v>E5 - Large C&amp;I</v>
      </c>
    </row>
    <row r="3452" spans="1:17" x14ac:dyDescent="0.35">
      <c r="A3452">
        <v>49</v>
      </c>
      <c r="B3452" t="s">
        <v>420</v>
      </c>
      <c r="C3452">
        <v>2021</v>
      </c>
      <c r="D3452">
        <v>3</v>
      </c>
      <c r="E3452" t="s">
        <v>701</v>
      </c>
      <c r="F3452">
        <v>5</v>
      </c>
      <c r="G3452" t="s">
        <v>636</v>
      </c>
      <c r="H3452">
        <v>705</v>
      </c>
      <c r="I3452" t="s">
        <v>629</v>
      </c>
      <c r="J3452" t="s">
        <v>627</v>
      </c>
      <c r="K3452" t="s">
        <v>628</v>
      </c>
      <c r="L3452">
        <v>460</v>
      </c>
      <c r="M3452" t="s">
        <v>637</v>
      </c>
      <c r="N3452">
        <v>22</v>
      </c>
      <c r="O3452" s="307">
        <v>235050</v>
      </c>
      <c r="P3452" s="306">
        <v>1101308</v>
      </c>
      <c r="Q3452" t="str">
        <f t="shared" si="66"/>
        <v>E5 - Large C&amp;I</v>
      </c>
    </row>
    <row r="3453" spans="1:17" x14ac:dyDescent="0.35">
      <c r="A3453">
        <v>49</v>
      </c>
      <c r="B3453" t="s">
        <v>420</v>
      </c>
      <c r="C3453">
        <v>2021</v>
      </c>
      <c r="D3453">
        <v>3</v>
      </c>
      <c r="E3453" t="s">
        <v>701</v>
      </c>
      <c r="F3453">
        <v>5</v>
      </c>
      <c r="G3453" t="s">
        <v>636</v>
      </c>
      <c r="H3453">
        <v>710</v>
      </c>
      <c r="I3453" t="s">
        <v>630</v>
      </c>
      <c r="J3453" t="s">
        <v>627</v>
      </c>
      <c r="K3453" t="s">
        <v>628</v>
      </c>
      <c r="L3453">
        <v>4552</v>
      </c>
      <c r="M3453" t="s">
        <v>638</v>
      </c>
      <c r="N3453">
        <v>97</v>
      </c>
      <c r="O3453" s="307">
        <v>1891963</v>
      </c>
      <c r="P3453" s="306">
        <v>24791265</v>
      </c>
      <c r="Q3453" t="str">
        <f t="shared" si="66"/>
        <v>E5 - Large C&amp;I</v>
      </c>
    </row>
    <row r="3454" spans="1:17" x14ac:dyDescent="0.35">
      <c r="A3454">
        <v>49</v>
      </c>
      <c r="B3454" t="s">
        <v>420</v>
      </c>
      <c r="C3454">
        <v>2021</v>
      </c>
      <c r="D3454">
        <v>3</v>
      </c>
      <c r="E3454" t="s">
        <v>701</v>
      </c>
      <c r="F3454">
        <v>5</v>
      </c>
      <c r="G3454" t="s">
        <v>636</v>
      </c>
      <c r="H3454">
        <v>711</v>
      </c>
      <c r="I3454" t="s">
        <v>631</v>
      </c>
      <c r="J3454" t="s">
        <v>627</v>
      </c>
      <c r="K3454" t="s">
        <v>628</v>
      </c>
      <c r="L3454">
        <v>4552</v>
      </c>
      <c r="M3454" t="s">
        <v>638</v>
      </c>
      <c r="N3454">
        <v>75</v>
      </c>
      <c r="O3454" s="307">
        <v>1095934</v>
      </c>
      <c r="P3454" s="306">
        <v>14177998</v>
      </c>
      <c r="Q3454" t="str">
        <f t="shared" si="66"/>
        <v>E5 - Large C&amp;I</v>
      </c>
    </row>
    <row r="3455" spans="1:17" x14ac:dyDescent="0.35">
      <c r="A3455">
        <v>49</v>
      </c>
      <c r="B3455" t="s">
        <v>420</v>
      </c>
      <c r="C3455">
        <v>2021</v>
      </c>
      <c r="D3455">
        <v>3</v>
      </c>
      <c r="E3455" t="s">
        <v>701</v>
      </c>
      <c r="F3455">
        <v>5</v>
      </c>
      <c r="G3455" t="s">
        <v>636</v>
      </c>
      <c r="H3455">
        <v>943</v>
      </c>
      <c r="I3455" t="s">
        <v>639</v>
      </c>
      <c r="J3455" t="s">
        <v>640</v>
      </c>
      <c r="K3455" t="s">
        <v>641</v>
      </c>
      <c r="L3455">
        <v>4552</v>
      </c>
      <c r="M3455" t="s">
        <v>638</v>
      </c>
      <c r="N3455">
        <v>1</v>
      </c>
      <c r="O3455" s="307">
        <v>8786</v>
      </c>
      <c r="P3455">
        <v>0</v>
      </c>
      <c r="Q3455" t="str">
        <f t="shared" si="66"/>
        <v>E6 - OTHER</v>
      </c>
    </row>
    <row r="3456" spans="1:17" x14ac:dyDescent="0.35">
      <c r="A3456">
        <v>49</v>
      </c>
      <c r="B3456" t="s">
        <v>420</v>
      </c>
      <c r="C3456">
        <v>2021</v>
      </c>
      <c r="D3456">
        <v>3</v>
      </c>
      <c r="E3456" t="s">
        <v>701</v>
      </c>
      <c r="F3456">
        <v>5</v>
      </c>
      <c r="G3456" t="s">
        <v>636</v>
      </c>
      <c r="H3456">
        <v>944</v>
      </c>
      <c r="I3456" t="s">
        <v>642</v>
      </c>
      <c r="J3456" t="s">
        <v>643</v>
      </c>
      <c r="K3456" t="s">
        <v>644</v>
      </c>
      <c r="L3456">
        <v>4552</v>
      </c>
      <c r="M3456" t="s">
        <v>638</v>
      </c>
      <c r="N3456">
        <v>1</v>
      </c>
      <c r="O3456" s="307">
        <v>9511</v>
      </c>
      <c r="P3456" s="306">
        <v>519497</v>
      </c>
      <c r="Q3456" t="str">
        <f t="shared" si="66"/>
        <v>E6 - OTHER</v>
      </c>
    </row>
    <row r="3457" spans="1:17" x14ac:dyDescent="0.35">
      <c r="A3457">
        <v>49</v>
      </c>
      <c r="B3457" t="s">
        <v>420</v>
      </c>
      <c r="C3457">
        <v>2021</v>
      </c>
      <c r="D3457">
        <v>3</v>
      </c>
      <c r="E3457" t="s">
        <v>701</v>
      </c>
      <c r="F3457">
        <v>5</v>
      </c>
      <c r="G3457" t="s">
        <v>636</v>
      </c>
      <c r="H3457">
        <v>950</v>
      </c>
      <c r="I3457" t="s">
        <v>607</v>
      </c>
      <c r="J3457" t="s">
        <v>589</v>
      </c>
      <c r="K3457" t="s">
        <v>590</v>
      </c>
      <c r="L3457">
        <v>4552</v>
      </c>
      <c r="M3457" t="s">
        <v>638</v>
      </c>
      <c r="N3457">
        <v>146</v>
      </c>
      <c r="O3457" s="307">
        <v>49456</v>
      </c>
      <c r="P3457" s="306">
        <v>439050</v>
      </c>
      <c r="Q3457" t="str">
        <f t="shared" si="66"/>
        <v>E3 - Small C&amp;I</v>
      </c>
    </row>
    <row r="3458" spans="1:17" x14ac:dyDescent="0.35">
      <c r="A3458">
        <v>49</v>
      </c>
      <c r="B3458" t="s">
        <v>420</v>
      </c>
      <c r="C3458">
        <v>2021</v>
      </c>
      <c r="D3458">
        <v>3</v>
      </c>
      <c r="E3458" t="s">
        <v>701</v>
      </c>
      <c r="F3458">
        <v>5</v>
      </c>
      <c r="G3458" t="s">
        <v>636</v>
      </c>
      <c r="H3458">
        <v>954</v>
      </c>
      <c r="I3458" t="s">
        <v>608</v>
      </c>
      <c r="J3458" t="s">
        <v>595</v>
      </c>
      <c r="K3458" t="s">
        <v>596</v>
      </c>
      <c r="L3458">
        <v>4552</v>
      </c>
      <c r="M3458" t="s">
        <v>638</v>
      </c>
      <c r="N3458">
        <v>186</v>
      </c>
      <c r="O3458" s="307">
        <v>379852</v>
      </c>
      <c r="P3458" s="306">
        <v>3894226</v>
      </c>
      <c r="Q3458" t="str">
        <f t="shared" si="66"/>
        <v>E4 - Medium C&amp;I</v>
      </c>
    </row>
    <row r="3459" spans="1:17" x14ac:dyDescent="0.35">
      <c r="A3459">
        <v>49</v>
      </c>
      <c r="B3459" t="s">
        <v>420</v>
      </c>
      <c r="C3459">
        <v>2021</v>
      </c>
      <c r="D3459">
        <v>3</v>
      </c>
      <c r="E3459" t="s">
        <v>701</v>
      </c>
      <c r="F3459">
        <v>6</v>
      </c>
      <c r="G3459" t="s">
        <v>645</v>
      </c>
      <c r="H3459">
        <v>34</v>
      </c>
      <c r="I3459" t="s">
        <v>597</v>
      </c>
      <c r="J3459" t="s">
        <v>598</v>
      </c>
      <c r="K3459" t="s">
        <v>599</v>
      </c>
      <c r="L3459">
        <v>700</v>
      </c>
      <c r="M3459" t="s">
        <v>138</v>
      </c>
      <c r="N3459">
        <v>90</v>
      </c>
      <c r="O3459" s="307">
        <v>9839</v>
      </c>
      <c r="P3459" s="306">
        <v>42338</v>
      </c>
      <c r="Q3459" t="str">
        <f t="shared" si="66"/>
        <v>E3 - Small C&amp;I</v>
      </c>
    </row>
    <row r="3460" spans="1:17" x14ac:dyDescent="0.35">
      <c r="A3460">
        <v>49</v>
      </c>
      <c r="B3460" t="s">
        <v>420</v>
      </c>
      <c r="C3460">
        <v>2021</v>
      </c>
      <c r="D3460">
        <v>3</v>
      </c>
      <c r="E3460" t="s">
        <v>701</v>
      </c>
      <c r="F3460">
        <v>6</v>
      </c>
      <c r="G3460" t="s">
        <v>645</v>
      </c>
      <c r="H3460">
        <v>605</v>
      </c>
      <c r="I3460" t="s">
        <v>617</v>
      </c>
      <c r="J3460" t="s">
        <v>602</v>
      </c>
      <c r="K3460" t="s">
        <v>603</v>
      </c>
      <c r="L3460">
        <v>700</v>
      </c>
      <c r="M3460" t="s">
        <v>138</v>
      </c>
      <c r="N3460">
        <v>16</v>
      </c>
      <c r="O3460" s="307">
        <v>1162</v>
      </c>
      <c r="P3460" s="306">
        <v>4218</v>
      </c>
      <c r="Q3460" t="str">
        <f t="shared" si="66"/>
        <v>E6 - OTHER</v>
      </c>
    </row>
    <row r="3461" spans="1:17" x14ac:dyDescent="0.35">
      <c r="A3461">
        <v>49</v>
      </c>
      <c r="B3461" t="s">
        <v>420</v>
      </c>
      <c r="C3461">
        <v>2021</v>
      </c>
      <c r="D3461">
        <v>3</v>
      </c>
      <c r="E3461" t="s">
        <v>701</v>
      </c>
      <c r="F3461">
        <v>6</v>
      </c>
      <c r="G3461" t="s">
        <v>645</v>
      </c>
      <c r="H3461">
        <v>610</v>
      </c>
      <c r="I3461" t="s">
        <v>646</v>
      </c>
      <c r="J3461" t="s">
        <v>620</v>
      </c>
      <c r="K3461" t="s">
        <v>621</v>
      </c>
      <c r="L3461">
        <v>700</v>
      </c>
      <c r="M3461" t="s">
        <v>138</v>
      </c>
      <c r="N3461">
        <v>10</v>
      </c>
      <c r="O3461" s="307">
        <v>2805</v>
      </c>
      <c r="P3461" s="306">
        <v>4957</v>
      </c>
      <c r="Q3461" t="str">
        <f t="shared" si="66"/>
        <v>E6 - OTHER</v>
      </c>
    </row>
    <row r="3462" spans="1:17" x14ac:dyDescent="0.35">
      <c r="A3462">
        <v>49</v>
      </c>
      <c r="B3462" t="s">
        <v>420</v>
      </c>
      <c r="C3462">
        <v>2021</v>
      </c>
      <c r="D3462">
        <v>3</v>
      </c>
      <c r="E3462" t="s">
        <v>701</v>
      </c>
      <c r="F3462">
        <v>6</v>
      </c>
      <c r="G3462" t="s">
        <v>645</v>
      </c>
      <c r="H3462">
        <v>616</v>
      </c>
      <c r="I3462" t="s">
        <v>601</v>
      </c>
      <c r="J3462" t="s">
        <v>602</v>
      </c>
      <c r="K3462" t="s">
        <v>603</v>
      </c>
      <c r="L3462">
        <v>4562</v>
      </c>
      <c r="M3462" t="s">
        <v>647</v>
      </c>
      <c r="N3462">
        <v>63</v>
      </c>
      <c r="O3462" s="307">
        <v>4071</v>
      </c>
      <c r="P3462" s="306">
        <v>24857</v>
      </c>
      <c r="Q3462" t="str">
        <f t="shared" si="66"/>
        <v>E6 - OTHER</v>
      </c>
    </row>
    <row r="3463" spans="1:17" x14ac:dyDescent="0.35">
      <c r="A3463">
        <v>49</v>
      </c>
      <c r="B3463" t="s">
        <v>420</v>
      </c>
      <c r="C3463">
        <v>2021</v>
      </c>
      <c r="D3463">
        <v>3</v>
      </c>
      <c r="E3463" t="s">
        <v>701</v>
      </c>
      <c r="F3463">
        <v>6</v>
      </c>
      <c r="G3463" t="s">
        <v>645</v>
      </c>
      <c r="H3463">
        <v>617</v>
      </c>
      <c r="I3463" t="s">
        <v>619</v>
      </c>
      <c r="J3463" t="s">
        <v>620</v>
      </c>
      <c r="K3463" t="s">
        <v>621</v>
      </c>
      <c r="L3463">
        <v>4562</v>
      </c>
      <c r="M3463" t="s">
        <v>647</v>
      </c>
      <c r="N3463">
        <v>124</v>
      </c>
      <c r="O3463" s="307">
        <v>362274</v>
      </c>
      <c r="P3463" s="306">
        <v>1060149</v>
      </c>
      <c r="Q3463" t="str">
        <f t="shared" si="66"/>
        <v>E6 - OTHER</v>
      </c>
    </row>
    <row r="3464" spans="1:17" x14ac:dyDescent="0.35">
      <c r="A3464">
        <v>49</v>
      </c>
      <c r="B3464" t="s">
        <v>420</v>
      </c>
      <c r="C3464">
        <v>2021</v>
      </c>
      <c r="D3464">
        <v>3</v>
      </c>
      <c r="E3464" t="s">
        <v>701</v>
      </c>
      <c r="F3464">
        <v>6</v>
      </c>
      <c r="G3464" t="s">
        <v>645</v>
      </c>
      <c r="H3464">
        <v>619</v>
      </c>
      <c r="I3464" t="s">
        <v>648</v>
      </c>
      <c r="J3464" t="s">
        <v>624</v>
      </c>
      <c r="K3464" t="s">
        <v>625</v>
      </c>
      <c r="L3464">
        <v>4562</v>
      </c>
      <c r="M3464" t="s">
        <v>647</v>
      </c>
      <c r="N3464">
        <v>136</v>
      </c>
      <c r="O3464" s="307">
        <v>197498</v>
      </c>
      <c r="P3464" s="306">
        <v>1838306</v>
      </c>
      <c r="Q3464" t="str">
        <f t="shared" si="66"/>
        <v>E6 - OTHER</v>
      </c>
    </row>
    <row r="3465" spans="1:17" x14ac:dyDescent="0.35">
      <c r="A3465">
        <v>49</v>
      </c>
      <c r="B3465" t="s">
        <v>420</v>
      </c>
      <c r="C3465">
        <v>2021</v>
      </c>
      <c r="D3465">
        <v>3</v>
      </c>
      <c r="E3465" t="s">
        <v>701</v>
      </c>
      <c r="F3465">
        <v>6</v>
      </c>
      <c r="G3465" t="s">
        <v>645</v>
      </c>
      <c r="H3465">
        <v>627</v>
      </c>
      <c r="I3465" t="s">
        <v>649</v>
      </c>
      <c r="J3465" t="s">
        <v>650</v>
      </c>
      <c r="K3465" t="s">
        <v>625</v>
      </c>
      <c r="L3465">
        <v>700</v>
      </c>
      <c r="M3465" t="s">
        <v>138</v>
      </c>
      <c r="N3465">
        <v>2</v>
      </c>
      <c r="O3465" s="307">
        <v>779</v>
      </c>
      <c r="P3465">
        <v>405</v>
      </c>
      <c r="Q3465" t="str">
        <f t="shared" si="66"/>
        <v>E6 - OTHER</v>
      </c>
    </row>
    <row r="3466" spans="1:17" x14ac:dyDescent="0.35">
      <c r="A3466">
        <v>49</v>
      </c>
      <c r="B3466" t="s">
        <v>420</v>
      </c>
      <c r="C3466">
        <v>2021</v>
      </c>
      <c r="D3466">
        <v>3</v>
      </c>
      <c r="E3466" t="s">
        <v>701</v>
      </c>
      <c r="F3466">
        <v>6</v>
      </c>
      <c r="G3466" t="s">
        <v>645</v>
      </c>
      <c r="H3466">
        <v>628</v>
      </c>
      <c r="I3466" t="s">
        <v>440</v>
      </c>
      <c r="J3466" t="s">
        <v>602</v>
      </c>
      <c r="K3466" t="s">
        <v>603</v>
      </c>
      <c r="L3466">
        <v>700</v>
      </c>
      <c r="M3466" t="s">
        <v>138</v>
      </c>
      <c r="N3466">
        <v>208</v>
      </c>
      <c r="O3466" s="307">
        <v>16573</v>
      </c>
      <c r="P3466" s="306">
        <v>60166</v>
      </c>
      <c r="Q3466" t="str">
        <f t="shared" si="66"/>
        <v>E6 - OTHER</v>
      </c>
    </row>
    <row r="3467" spans="1:17" x14ac:dyDescent="0.35">
      <c r="A3467">
        <v>49</v>
      </c>
      <c r="B3467" t="s">
        <v>420</v>
      </c>
      <c r="C3467">
        <v>2021</v>
      </c>
      <c r="D3467">
        <v>3</v>
      </c>
      <c r="E3467" t="s">
        <v>701</v>
      </c>
      <c r="F3467">
        <v>6</v>
      </c>
      <c r="G3467" t="s">
        <v>645</v>
      </c>
      <c r="H3467">
        <v>629</v>
      </c>
      <c r="I3467" t="s">
        <v>622</v>
      </c>
      <c r="J3467" t="s">
        <v>620</v>
      </c>
      <c r="K3467" t="s">
        <v>621</v>
      </c>
      <c r="L3467">
        <v>700</v>
      </c>
      <c r="M3467" t="s">
        <v>138</v>
      </c>
      <c r="N3467">
        <v>101</v>
      </c>
      <c r="O3467" s="307">
        <v>139640</v>
      </c>
      <c r="P3467" s="306">
        <v>296952</v>
      </c>
      <c r="Q3467" t="str">
        <f t="shared" si="66"/>
        <v>E6 - OTHER</v>
      </c>
    </row>
    <row r="3468" spans="1:17" x14ac:dyDescent="0.35">
      <c r="A3468">
        <v>49</v>
      </c>
      <c r="B3468" t="s">
        <v>420</v>
      </c>
      <c r="C3468">
        <v>2021</v>
      </c>
      <c r="D3468">
        <v>3</v>
      </c>
      <c r="E3468" t="s">
        <v>701</v>
      </c>
      <c r="F3468">
        <v>6</v>
      </c>
      <c r="G3468" t="s">
        <v>645</v>
      </c>
      <c r="H3468">
        <v>630</v>
      </c>
      <c r="I3468" t="s">
        <v>651</v>
      </c>
      <c r="J3468" t="s">
        <v>624</v>
      </c>
      <c r="K3468" t="s">
        <v>625</v>
      </c>
      <c r="L3468">
        <v>700</v>
      </c>
      <c r="M3468" t="s">
        <v>138</v>
      </c>
      <c r="N3468">
        <v>1</v>
      </c>
      <c r="O3468" s="307">
        <v>738</v>
      </c>
      <c r="P3468" s="306">
        <v>3642</v>
      </c>
      <c r="Q3468" t="str">
        <f t="shared" si="66"/>
        <v>E6 - OTHER</v>
      </c>
    </row>
    <row r="3469" spans="1:17" x14ac:dyDescent="0.35">
      <c r="A3469">
        <v>49</v>
      </c>
      <c r="B3469" t="s">
        <v>420</v>
      </c>
      <c r="C3469">
        <v>2021</v>
      </c>
      <c r="D3469">
        <v>3</v>
      </c>
      <c r="E3469" t="s">
        <v>701</v>
      </c>
      <c r="F3469">
        <v>6</v>
      </c>
      <c r="G3469" t="s">
        <v>645</v>
      </c>
      <c r="H3469">
        <v>631</v>
      </c>
      <c r="I3469" t="s">
        <v>623</v>
      </c>
      <c r="J3469" t="s">
        <v>624</v>
      </c>
      <c r="K3469" t="s">
        <v>625</v>
      </c>
      <c r="L3469">
        <v>700</v>
      </c>
      <c r="M3469" t="s">
        <v>138</v>
      </c>
      <c r="N3469">
        <v>28</v>
      </c>
      <c r="O3469" s="307">
        <v>24497</v>
      </c>
      <c r="P3469" s="306">
        <v>120091</v>
      </c>
      <c r="Q3469" t="str">
        <f t="shared" si="66"/>
        <v>E6 - OTHER</v>
      </c>
    </row>
    <row r="3470" spans="1:17" x14ac:dyDescent="0.35">
      <c r="A3470">
        <v>49</v>
      </c>
      <c r="B3470" t="s">
        <v>420</v>
      </c>
      <c r="C3470">
        <v>2021</v>
      </c>
      <c r="D3470">
        <v>3</v>
      </c>
      <c r="E3470" t="s">
        <v>701</v>
      </c>
      <c r="F3470">
        <v>6</v>
      </c>
      <c r="G3470" t="s">
        <v>645</v>
      </c>
      <c r="H3470">
        <v>951</v>
      </c>
      <c r="I3470" t="s">
        <v>635</v>
      </c>
      <c r="J3470" t="s">
        <v>598</v>
      </c>
      <c r="K3470" t="s">
        <v>599</v>
      </c>
      <c r="L3470">
        <v>4562</v>
      </c>
      <c r="M3470" t="s">
        <v>647</v>
      </c>
      <c r="N3470">
        <v>228</v>
      </c>
      <c r="O3470" s="307">
        <v>11792</v>
      </c>
      <c r="P3470" s="306">
        <v>82363</v>
      </c>
      <c r="Q3470" t="str">
        <f t="shared" si="66"/>
        <v>E3 - Small C&amp;I</v>
      </c>
    </row>
    <row r="3471" spans="1:17" x14ac:dyDescent="0.35">
      <c r="A3471">
        <v>49</v>
      </c>
      <c r="B3471" t="s">
        <v>420</v>
      </c>
      <c r="C3471">
        <v>2021</v>
      </c>
      <c r="D3471">
        <v>3</v>
      </c>
      <c r="E3471" t="s">
        <v>701</v>
      </c>
      <c r="F3471">
        <v>10</v>
      </c>
      <c r="G3471" t="s">
        <v>652</v>
      </c>
      <c r="H3471">
        <v>1</v>
      </c>
      <c r="I3471" t="s">
        <v>584</v>
      </c>
      <c r="J3471" t="s">
        <v>585</v>
      </c>
      <c r="K3471" t="s">
        <v>586</v>
      </c>
      <c r="L3471">
        <v>207</v>
      </c>
      <c r="M3471" t="s">
        <v>653</v>
      </c>
      <c r="N3471" s="306">
        <v>14734</v>
      </c>
      <c r="O3471" s="307">
        <v>3620554</v>
      </c>
      <c r="P3471" s="306">
        <v>15875713</v>
      </c>
      <c r="Q3471" t="str">
        <f t="shared" ref="Q3471:Q3477" si="67">VLOOKUP(TRIM(J3471),S:T,2,FALSE)</f>
        <v>E1 - Residential</v>
      </c>
    </row>
    <row r="3472" spans="1:17" x14ac:dyDescent="0.35">
      <c r="A3472">
        <v>49</v>
      </c>
      <c r="B3472" t="s">
        <v>420</v>
      </c>
      <c r="C3472">
        <v>2021</v>
      </c>
      <c r="D3472">
        <v>3</v>
      </c>
      <c r="E3472" t="s">
        <v>701</v>
      </c>
      <c r="F3472">
        <v>10</v>
      </c>
      <c r="G3472" t="s">
        <v>652</v>
      </c>
      <c r="H3472">
        <v>5</v>
      </c>
      <c r="I3472" t="s">
        <v>654</v>
      </c>
      <c r="J3472" t="s">
        <v>589</v>
      </c>
      <c r="K3472" t="s">
        <v>590</v>
      </c>
      <c r="L3472">
        <v>207</v>
      </c>
      <c r="M3472" t="s">
        <v>653</v>
      </c>
      <c r="N3472">
        <v>2</v>
      </c>
      <c r="O3472" s="307">
        <v>142</v>
      </c>
      <c r="P3472">
        <v>556</v>
      </c>
      <c r="Q3472" t="str">
        <f t="shared" si="67"/>
        <v>E3 - Small C&amp;I</v>
      </c>
    </row>
    <row r="3473" spans="1:17" x14ac:dyDescent="0.35">
      <c r="A3473">
        <v>49</v>
      </c>
      <c r="B3473" t="s">
        <v>420</v>
      </c>
      <c r="C3473">
        <v>2021</v>
      </c>
      <c r="D3473">
        <v>3</v>
      </c>
      <c r="E3473" t="s">
        <v>701</v>
      </c>
      <c r="F3473">
        <v>10</v>
      </c>
      <c r="G3473" t="s">
        <v>652</v>
      </c>
      <c r="H3473">
        <v>6</v>
      </c>
      <c r="I3473" t="s">
        <v>591</v>
      </c>
      <c r="J3473" t="s">
        <v>592</v>
      </c>
      <c r="K3473" t="s">
        <v>593</v>
      </c>
      <c r="L3473">
        <v>207</v>
      </c>
      <c r="M3473" t="s">
        <v>653</v>
      </c>
      <c r="N3473" s="306">
        <v>1033</v>
      </c>
      <c r="O3473" s="307">
        <v>188074</v>
      </c>
      <c r="P3473" s="306">
        <v>1119799</v>
      </c>
      <c r="Q3473" t="str">
        <f t="shared" si="67"/>
        <v>E2 - Low Income Residential</v>
      </c>
    </row>
    <row r="3474" spans="1:17" x14ac:dyDescent="0.35">
      <c r="A3474">
        <v>49</v>
      </c>
      <c r="B3474" t="s">
        <v>420</v>
      </c>
      <c r="C3474">
        <v>2021</v>
      </c>
      <c r="D3474">
        <v>3</v>
      </c>
      <c r="E3474" t="s">
        <v>701</v>
      </c>
      <c r="F3474">
        <v>10</v>
      </c>
      <c r="G3474" t="s">
        <v>652</v>
      </c>
      <c r="H3474">
        <v>628</v>
      </c>
      <c r="I3474" t="s">
        <v>440</v>
      </c>
      <c r="J3474" t="s">
        <v>602</v>
      </c>
      <c r="K3474" t="s">
        <v>603</v>
      </c>
      <c r="L3474">
        <v>207</v>
      </c>
      <c r="M3474" t="s">
        <v>653</v>
      </c>
      <c r="N3474">
        <v>7</v>
      </c>
      <c r="O3474" s="307">
        <v>182</v>
      </c>
      <c r="P3474">
        <v>609</v>
      </c>
      <c r="Q3474" t="str">
        <f t="shared" si="67"/>
        <v>E6 - OTHER</v>
      </c>
    </row>
    <row r="3475" spans="1:17" x14ac:dyDescent="0.35">
      <c r="A3475">
        <v>49</v>
      </c>
      <c r="B3475" t="s">
        <v>420</v>
      </c>
      <c r="C3475">
        <v>2021</v>
      </c>
      <c r="D3475">
        <v>3</v>
      </c>
      <c r="E3475" t="s">
        <v>701</v>
      </c>
      <c r="F3475">
        <v>10</v>
      </c>
      <c r="G3475" t="s">
        <v>652</v>
      </c>
      <c r="H3475">
        <v>903</v>
      </c>
      <c r="I3475" t="s">
        <v>605</v>
      </c>
      <c r="J3475" t="s">
        <v>585</v>
      </c>
      <c r="K3475" t="s">
        <v>586</v>
      </c>
      <c r="L3475">
        <v>4513</v>
      </c>
      <c r="M3475" t="s">
        <v>655</v>
      </c>
      <c r="N3475" s="306">
        <v>1491</v>
      </c>
      <c r="O3475" s="307">
        <v>219335</v>
      </c>
      <c r="P3475" s="306">
        <v>1845106</v>
      </c>
      <c r="Q3475" t="str">
        <f t="shared" si="67"/>
        <v>E1 - Residential</v>
      </c>
    </row>
    <row r="3476" spans="1:17" x14ac:dyDescent="0.35">
      <c r="A3476">
        <v>49</v>
      </c>
      <c r="B3476" t="s">
        <v>420</v>
      </c>
      <c r="C3476">
        <v>2021</v>
      </c>
      <c r="D3476">
        <v>3</v>
      </c>
      <c r="E3476" t="s">
        <v>701</v>
      </c>
      <c r="F3476">
        <v>10</v>
      </c>
      <c r="G3476" t="s">
        <v>652</v>
      </c>
      <c r="H3476">
        <v>905</v>
      </c>
      <c r="I3476" t="s">
        <v>606</v>
      </c>
      <c r="J3476" t="s">
        <v>592</v>
      </c>
      <c r="K3476" t="s">
        <v>593</v>
      </c>
      <c r="L3476">
        <v>4513</v>
      </c>
      <c r="M3476" t="s">
        <v>655</v>
      </c>
      <c r="N3476">
        <v>109</v>
      </c>
      <c r="O3476" s="307">
        <v>5277</v>
      </c>
      <c r="P3476" s="306">
        <v>93415</v>
      </c>
      <c r="Q3476" t="str">
        <f t="shared" si="67"/>
        <v>E2 - Low Income Residential</v>
      </c>
    </row>
    <row r="3477" spans="1:17" x14ac:dyDescent="0.35">
      <c r="A3477">
        <v>49</v>
      </c>
      <c r="B3477" t="s">
        <v>420</v>
      </c>
      <c r="C3477">
        <v>2021</v>
      </c>
      <c r="D3477">
        <v>3</v>
      </c>
      <c r="E3477" t="s">
        <v>701</v>
      </c>
      <c r="F3477">
        <v>10</v>
      </c>
      <c r="G3477" t="s">
        <v>652</v>
      </c>
      <c r="H3477">
        <v>950</v>
      </c>
      <c r="I3477" t="s">
        <v>607</v>
      </c>
      <c r="J3477">
        <v>0</v>
      </c>
      <c r="K3477" t="s">
        <v>625</v>
      </c>
      <c r="L3477">
        <v>0</v>
      </c>
      <c r="M3477" t="s">
        <v>659</v>
      </c>
      <c r="N3477">
        <v>1</v>
      </c>
      <c r="O3477" s="307">
        <v>1174</v>
      </c>
      <c r="P3477" s="306">
        <v>10640</v>
      </c>
      <c r="Q3477">
        <f t="shared" si="67"/>
        <v>0</v>
      </c>
    </row>
    <row r="3478" spans="1:17" x14ac:dyDescent="0.35">
      <c r="A3478">
        <v>49</v>
      </c>
      <c r="B3478" t="s">
        <v>420</v>
      </c>
      <c r="C3478">
        <v>2021</v>
      </c>
      <c r="D3478">
        <v>3</v>
      </c>
      <c r="E3478" t="s">
        <v>701</v>
      </c>
      <c r="F3478">
        <v>1</v>
      </c>
      <c r="G3478" t="s">
        <v>583</v>
      </c>
      <c r="H3478">
        <v>400</v>
      </c>
      <c r="I3478" t="s">
        <v>656</v>
      </c>
      <c r="J3478">
        <v>1247</v>
      </c>
      <c r="K3478" t="s">
        <v>625</v>
      </c>
      <c r="L3478">
        <v>207</v>
      </c>
      <c r="M3478" t="s">
        <v>653</v>
      </c>
      <c r="N3478">
        <v>9</v>
      </c>
      <c r="O3478" s="307">
        <v>1986</v>
      </c>
      <c r="P3478" s="306">
        <v>1364</v>
      </c>
      <c r="Q3478" t="str">
        <f>IF(ISERROR(VLOOKUP(J3478,S:T,2,FALSE)) =FALSE,VLOOKUP(J3478,S:T,2,FALSE),VLOOKUP(TRIM(J3478),S:T,2,FALSE))</f>
        <v>G1 - Residential</v>
      </c>
    </row>
    <row r="3479" spans="1:17" x14ac:dyDescent="0.35">
      <c r="A3479">
        <v>49</v>
      </c>
      <c r="B3479" t="s">
        <v>420</v>
      </c>
      <c r="C3479">
        <v>2021</v>
      </c>
      <c r="D3479">
        <v>3</v>
      </c>
      <c r="E3479" t="s">
        <v>701</v>
      </c>
      <c r="F3479">
        <v>1</v>
      </c>
      <c r="G3479" t="s">
        <v>583</v>
      </c>
      <c r="H3479">
        <v>401</v>
      </c>
      <c r="I3479" t="s">
        <v>657</v>
      </c>
      <c r="J3479">
        <v>1012</v>
      </c>
      <c r="K3479" t="s">
        <v>625</v>
      </c>
      <c r="L3479">
        <v>200</v>
      </c>
      <c r="M3479" t="s">
        <v>587</v>
      </c>
      <c r="N3479" s="306">
        <v>15766</v>
      </c>
      <c r="O3479" s="307">
        <v>864376</v>
      </c>
      <c r="P3479" s="306">
        <v>445055</v>
      </c>
      <c r="Q3479" t="str">
        <f t="shared" ref="Q3479:Q3533" si="68">IF(ISERROR(VLOOKUP(J3479,S:T,2,FALSE)) =FALSE,VLOOKUP(J3479,S:T,2,FALSE),VLOOKUP(TRIM(J3479),S:T,2,FALSE))</f>
        <v>G1 - Residential</v>
      </c>
    </row>
    <row r="3480" spans="1:17" x14ac:dyDescent="0.35">
      <c r="A3480">
        <v>49</v>
      </c>
      <c r="B3480" t="s">
        <v>420</v>
      </c>
      <c r="C3480">
        <v>2021</v>
      </c>
      <c r="D3480">
        <v>3</v>
      </c>
      <c r="E3480" t="s">
        <v>701</v>
      </c>
      <c r="F3480">
        <v>1</v>
      </c>
      <c r="G3480" t="s">
        <v>583</v>
      </c>
      <c r="H3480">
        <v>403</v>
      </c>
      <c r="I3480" t="s">
        <v>658</v>
      </c>
      <c r="J3480">
        <v>1101</v>
      </c>
      <c r="K3480" t="s">
        <v>625</v>
      </c>
      <c r="L3480">
        <v>200</v>
      </c>
      <c r="M3480" t="s">
        <v>587</v>
      </c>
      <c r="N3480">
        <v>656</v>
      </c>
      <c r="O3480" s="307">
        <v>34991</v>
      </c>
      <c r="P3480" s="306">
        <v>26875</v>
      </c>
      <c r="Q3480" t="str">
        <f t="shared" si="68"/>
        <v>G2 - Low Income Residential</v>
      </c>
    </row>
    <row r="3481" spans="1:17" x14ac:dyDescent="0.35">
      <c r="A3481">
        <v>49</v>
      </c>
      <c r="B3481" t="s">
        <v>420</v>
      </c>
      <c r="C3481">
        <v>2021</v>
      </c>
      <c r="D3481">
        <v>3</v>
      </c>
      <c r="E3481" t="s">
        <v>701</v>
      </c>
      <c r="F3481">
        <v>3</v>
      </c>
      <c r="G3481" t="s">
        <v>609</v>
      </c>
      <c r="H3481">
        <v>400</v>
      </c>
      <c r="I3481" t="s">
        <v>656</v>
      </c>
      <c r="J3481">
        <v>0</v>
      </c>
      <c r="K3481" t="s">
        <v>625</v>
      </c>
      <c r="L3481">
        <v>0</v>
      </c>
      <c r="M3481" t="s">
        <v>659</v>
      </c>
      <c r="N3481">
        <v>1</v>
      </c>
      <c r="O3481" s="307">
        <v>1118</v>
      </c>
      <c r="P3481">
        <v>811</v>
      </c>
      <c r="Q3481" t="str">
        <f t="shared" si="68"/>
        <v>G6 - OTHER</v>
      </c>
    </row>
    <row r="3482" spans="1:17" x14ac:dyDescent="0.35">
      <c r="A3482">
        <v>49</v>
      </c>
      <c r="B3482" t="s">
        <v>420</v>
      </c>
      <c r="C3482">
        <v>2021</v>
      </c>
      <c r="D3482">
        <v>3</v>
      </c>
      <c r="E3482" t="s">
        <v>701</v>
      </c>
      <c r="F3482">
        <v>3</v>
      </c>
      <c r="G3482" t="s">
        <v>609</v>
      </c>
      <c r="H3482">
        <v>404</v>
      </c>
      <c r="I3482" t="s">
        <v>660</v>
      </c>
      <c r="J3482">
        <v>2107</v>
      </c>
      <c r="K3482" t="s">
        <v>625</v>
      </c>
      <c r="L3482">
        <v>300</v>
      </c>
      <c r="M3482" t="s">
        <v>610</v>
      </c>
      <c r="N3482" s="306">
        <v>18064</v>
      </c>
      <c r="O3482" s="307">
        <v>5386050</v>
      </c>
      <c r="P3482" s="306">
        <v>3905750</v>
      </c>
      <c r="Q3482" t="str">
        <f t="shared" si="68"/>
        <v>G3 - Small C&amp;I</v>
      </c>
    </row>
    <row r="3483" spans="1:17" x14ac:dyDescent="0.35">
      <c r="A3483">
        <v>49</v>
      </c>
      <c r="B3483" t="s">
        <v>420</v>
      </c>
      <c r="C3483">
        <v>2021</v>
      </c>
      <c r="D3483">
        <v>3</v>
      </c>
      <c r="E3483" t="s">
        <v>701</v>
      </c>
      <c r="F3483">
        <v>3</v>
      </c>
      <c r="G3483" t="s">
        <v>609</v>
      </c>
      <c r="H3483">
        <v>405</v>
      </c>
      <c r="I3483" t="s">
        <v>661</v>
      </c>
      <c r="J3483">
        <v>2237</v>
      </c>
      <c r="K3483" t="s">
        <v>625</v>
      </c>
      <c r="L3483">
        <v>300</v>
      </c>
      <c r="M3483" t="s">
        <v>610</v>
      </c>
      <c r="N3483" s="306">
        <v>3071</v>
      </c>
      <c r="O3483" s="307">
        <v>4904060</v>
      </c>
      <c r="P3483" s="306">
        <v>4526697</v>
      </c>
      <c r="Q3483" t="str">
        <f t="shared" si="68"/>
        <v>G4 - Medium C&amp;I</v>
      </c>
    </row>
    <row r="3484" spans="1:17" x14ac:dyDescent="0.35">
      <c r="A3484">
        <v>49</v>
      </c>
      <c r="B3484" t="s">
        <v>420</v>
      </c>
      <c r="C3484">
        <v>2021</v>
      </c>
      <c r="D3484">
        <v>3</v>
      </c>
      <c r="E3484" t="s">
        <v>701</v>
      </c>
      <c r="F3484">
        <v>3</v>
      </c>
      <c r="G3484" t="s">
        <v>609</v>
      </c>
      <c r="H3484">
        <v>406</v>
      </c>
      <c r="I3484" t="s">
        <v>662</v>
      </c>
      <c r="J3484">
        <v>2221</v>
      </c>
      <c r="K3484" t="s">
        <v>625</v>
      </c>
      <c r="L3484">
        <v>1670</v>
      </c>
      <c r="M3484" t="s">
        <v>663</v>
      </c>
      <c r="N3484" s="306">
        <v>1415</v>
      </c>
      <c r="O3484" s="307">
        <v>1345467</v>
      </c>
      <c r="P3484" s="306">
        <v>2719905</v>
      </c>
      <c r="Q3484" t="str">
        <f t="shared" si="68"/>
        <v>G4 - Medium C&amp;I</v>
      </c>
    </row>
    <row r="3485" spans="1:17" x14ac:dyDescent="0.35">
      <c r="A3485">
        <v>49</v>
      </c>
      <c r="B3485" t="s">
        <v>420</v>
      </c>
      <c r="C3485">
        <v>2021</v>
      </c>
      <c r="D3485">
        <v>3</v>
      </c>
      <c r="E3485" t="s">
        <v>701</v>
      </c>
      <c r="F3485">
        <v>3</v>
      </c>
      <c r="G3485" t="s">
        <v>609</v>
      </c>
      <c r="H3485">
        <v>407</v>
      </c>
      <c r="I3485" t="s">
        <v>664</v>
      </c>
      <c r="J3485" t="s">
        <v>497</v>
      </c>
      <c r="K3485" t="s">
        <v>625</v>
      </c>
      <c r="L3485">
        <v>1670</v>
      </c>
      <c r="M3485" t="s">
        <v>663</v>
      </c>
      <c r="N3485">
        <v>315</v>
      </c>
      <c r="O3485" s="307">
        <v>371830</v>
      </c>
      <c r="P3485" s="306">
        <v>774455</v>
      </c>
      <c r="Q3485" t="str">
        <f t="shared" si="68"/>
        <v>G4 - Medium C&amp;I</v>
      </c>
    </row>
    <row r="3486" spans="1:17" x14ac:dyDescent="0.35">
      <c r="A3486">
        <v>49</v>
      </c>
      <c r="B3486" t="s">
        <v>420</v>
      </c>
      <c r="C3486">
        <v>2021</v>
      </c>
      <c r="D3486">
        <v>3</v>
      </c>
      <c r="E3486" t="s">
        <v>701</v>
      </c>
      <c r="F3486">
        <v>3</v>
      </c>
      <c r="G3486" t="s">
        <v>609</v>
      </c>
      <c r="H3486">
        <v>408</v>
      </c>
      <c r="I3486" t="s">
        <v>665</v>
      </c>
      <c r="J3486">
        <v>2231</v>
      </c>
      <c r="K3486" t="s">
        <v>625</v>
      </c>
      <c r="L3486">
        <v>300</v>
      </c>
      <c r="M3486" t="s">
        <v>610</v>
      </c>
      <c r="N3486">
        <v>74</v>
      </c>
      <c r="O3486" s="307">
        <v>149279</v>
      </c>
      <c r="P3486" s="306">
        <v>140080</v>
      </c>
      <c r="Q3486" t="str">
        <f t="shared" si="68"/>
        <v>G4 - Medium C&amp;I</v>
      </c>
    </row>
    <row r="3487" spans="1:17" x14ac:dyDescent="0.35">
      <c r="A3487">
        <v>49</v>
      </c>
      <c r="B3487" t="s">
        <v>420</v>
      </c>
      <c r="C3487">
        <v>2021</v>
      </c>
      <c r="D3487">
        <v>3</v>
      </c>
      <c r="E3487" t="s">
        <v>701</v>
      </c>
      <c r="F3487">
        <v>3</v>
      </c>
      <c r="G3487" t="s">
        <v>609</v>
      </c>
      <c r="H3487">
        <v>409</v>
      </c>
      <c r="I3487" t="s">
        <v>666</v>
      </c>
      <c r="J3487">
        <v>3367</v>
      </c>
      <c r="K3487" t="s">
        <v>625</v>
      </c>
      <c r="L3487">
        <v>300</v>
      </c>
      <c r="M3487" t="s">
        <v>610</v>
      </c>
      <c r="N3487">
        <v>90</v>
      </c>
      <c r="O3487" s="307">
        <v>1000781</v>
      </c>
      <c r="P3487" s="306">
        <v>957826</v>
      </c>
      <c r="Q3487" t="str">
        <f t="shared" si="68"/>
        <v>G5 - Large C&amp;I</v>
      </c>
    </row>
    <row r="3488" spans="1:17" x14ac:dyDescent="0.35">
      <c r="A3488">
        <v>49</v>
      </c>
      <c r="B3488" t="s">
        <v>420</v>
      </c>
      <c r="C3488">
        <v>2021</v>
      </c>
      <c r="D3488">
        <v>3</v>
      </c>
      <c r="E3488" t="s">
        <v>701</v>
      </c>
      <c r="F3488">
        <v>3</v>
      </c>
      <c r="G3488" t="s">
        <v>609</v>
      </c>
      <c r="H3488">
        <v>410</v>
      </c>
      <c r="I3488" t="s">
        <v>667</v>
      </c>
      <c r="J3488">
        <v>3321</v>
      </c>
      <c r="K3488" t="s">
        <v>625</v>
      </c>
      <c r="L3488">
        <v>1670</v>
      </c>
      <c r="M3488" t="s">
        <v>663</v>
      </c>
      <c r="N3488">
        <v>201</v>
      </c>
      <c r="O3488" s="307">
        <v>1026323</v>
      </c>
      <c r="P3488" s="306">
        <v>2173915</v>
      </c>
      <c r="Q3488" t="str">
        <f t="shared" si="68"/>
        <v>G5 - Large C&amp;I</v>
      </c>
    </row>
    <row r="3489" spans="1:17" x14ac:dyDescent="0.35">
      <c r="A3489">
        <v>49</v>
      </c>
      <c r="B3489" t="s">
        <v>420</v>
      </c>
      <c r="C3489">
        <v>2021</v>
      </c>
      <c r="D3489">
        <v>3</v>
      </c>
      <c r="E3489" t="s">
        <v>701</v>
      </c>
      <c r="F3489">
        <v>3</v>
      </c>
      <c r="G3489" t="s">
        <v>609</v>
      </c>
      <c r="H3489">
        <v>411</v>
      </c>
      <c r="I3489" t="s">
        <v>668</v>
      </c>
      <c r="J3489" t="s">
        <v>490</v>
      </c>
      <c r="K3489" t="s">
        <v>625</v>
      </c>
      <c r="L3489">
        <v>1670</v>
      </c>
      <c r="M3489" t="s">
        <v>663</v>
      </c>
      <c r="N3489">
        <v>110</v>
      </c>
      <c r="O3489" s="307">
        <v>557467</v>
      </c>
      <c r="P3489" s="306">
        <v>1191750</v>
      </c>
      <c r="Q3489" t="str">
        <f t="shared" si="68"/>
        <v>G5 - Large C&amp;I</v>
      </c>
    </row>
    <row r="3490" spans="1:17" x14ac:dyDescent="0.35">
      <c r="A3490">
        <v>49</v>
      </c>
      <c r="B3490" t="s">
        <v>420</v>
      </c>
      <c r="C3490">
        <v>2021</v>
      </c>
      <c r="D3490">
        <v>3</v>
      </c>
      <c r="E3490" t="s">
        <v>701</v>
      </c>
      <c r="F3490">
        <v>3</v>
      </c>
      <c r="G3490" t="s">
        <v>609</v>
      </c>
      <c r="H3490">
        <v>412</v>
      </c>
      <c r="I3490" t="s">
        <v>669</v>
      </c>
      <c r="J3490">
        <v>3331</v>
      </c>
      <c r="K3490" t="s">
        <v>625</v>
      </c>
      <c r="L3490">
        <v>300</v>
      </c>
      <c r="M3490" t="s">
        <v>610</v>
      </c>
      <c r="N3490">
        <v>9</v>
      </c>
      <c r="O3490" s="307">
        <v>111476</v>
      </c>
      <c r="P3490" s="306">
        <v>105852</v>
      </c>
      <c r="Q3490" t="str">
        <f t="shared" si="68"/>
        <v>G5 - Large C&amp;I</v>
      </c>
    </row>
    <row r="3491" spans="1:17" x14ac:dyDescent="0.35">
      <c r="A3491">
        <v>49</v>
      </c>
      <c r="B3491" t="s">
        <v>420</v>
      </c>
      <c r="C3491">
        <v>2021</v>
      </c>
      <c r="D3491">
        <v>3</v>
      </c>
      <c r="E3491" t="s">
        <v>701</v>
      </c>
      <c r="F3491">
        <v>3</v>
      </c>
      <c r="G3491" t="s">
        <v>609</v>
      </c>
      <c r="H3491">
        <v>413</v>
      </c>
      <c r="I3491" t="s">
        <v>670</v>
      </c>
      <c r="J3491">
        <v>3496</v>
      </c>
      <c r="K3491" t="s">
        <v>625</v>
      </c>
      <c r="L3491">
        <v>300</v>
      </c>
      <c r="M3491" t="s">
        <v>610</v>
      </c>
      <c r="N3491">
        <v>5</v>
      </c>
      <c r="O3491" s="307">
        <v>51911</v>
      </c>
      <c r="P3491" s="306">
        <v>61285</v>
      </c>
      <c r="Q3491" t="str">
        <f t="shared" si="68"/>
        <v>G5 - Large C&amp;I</v>
      </c>
    </row>
    <row r="3492" spans="1:17" x14ac:dyDescent="0.35">
      <c r="A3492">
        <v>49</v>
      </c>
      <c r="B3492" t="s">
        <v>420</v>
      </c>
      <c r="C3492">
        <v>2021</v>
      </c>
      <c r="D3492">
        <v>3</v>
      </c>
      <c r="E3492" t="s">
        <v>701</v>
      </c>
      <c r="F3492">
        <v>3</v>
      </c>
      <c r="G3492" t="s">
        <v>609</v>
      </c>
      <c r="H3492">
        <v>414</v>
      </c>
      <c r="I3492" t="s">
        <v>671</v>
      </c>
      <c r="J3492">
        <v>3421</v>
      </c>
      <c r="K3492" t="s">
        <v>625</v>
      </c>
      <c r="L3492">
        <v>1670</v>
      </c>
      <c r="M3492" t="s">
        <v>663</v>
      </c>
      <c r="N3492">
        <v>3</v>
      </c>
      <c r="O3492" s="307">
        <v>18486</v>
      </c>
      <c r="P3492" s="306">
        <v>78627</v>
      </c>
      <c r="Q3492" t="str">
        <f t="shared" si="68"/>
        <v>G5 - Large C&amp;I</v>
      </c>
    </row>
    <row r="3493" spans="1:17" x14ac:dyDescent="0.35">
      <c r="A3493">
        <v>49</v>
      </c>
      <c r="B3493" t="s">
        <v>420</v>
      </c>
      <c r="C3493">
        <v>2021</v>
      </c>
      <c r="D3493">
        <v>3</v>
      </c>
      <c r="E3493" t="s">
        <v>701</v>
      </c>
      <c r="F3493">
        <v>3</v>
      </c>
      <c r="G3493" t="s">
        <v>609</v>
      </c>
      <c r="H3493">
        <v>415</v>
      </c>
      <c r="I3493" t="s">
        <v>672</v>
      </c>
      <c r="J3493" t="s">
        <v>502</v>
      </c>
      <c r="K3493" t="s">
        <v>625</v>
      </c>
      <c r="L3493">
        <v>1670</v>
      </c>
      <c r="M3493" t="s">
        <v>663</v>
      </c>
      <c r="N3493">
        <v>26</v>
      </c>
      <c r="O3493" s="307">
        <v>322415</v>
      </c>
      <c r="P3493" s="306">
        <v>1564686</v>
      </c>
      <c r="Q3493" t="str">
        <f t="shared" si="68"/>
        <v>G5 - Large C&amp;I</v>
      </c>
    </row>
    <row r="3494" spans="1:17" x14ac:dyDescent="0.35">
      <c r="A3494">
        <v>49</v>
      </c>
      <c r="B3494" t="s">
        <v>420</v>
      </c>
      <c r="C3494">
        <v>2021</v>
      </c>
      <c r="D3494">
        <v>3</v>
      </c>
      <c r="E3494" t="s">
        <v>701</v>
      </c>
      <c r="F3494">
        <v>3</v>
      </c>
      <c r="G3494" t="s">
        <v>609</v>
      </c>
      <c r="H3494">
        <v>417</v>
      </c>
      <c r="I3494" t="s">
        <v>673</v>
      </c>
      <c r="J3494">
        <v>2367</v>
      </c>
      <c r="K3494" t="s">
        <v>625</v>
      </c>
      <c r="L3494">
        <v>300</v>
      </c>
      <c r="M3494" t="s">
        <v>610</v>
      </c>
      <c r="N3494">
        <v>29</v>
      </c>
      <c r="O3494" s="307">
        <v>147706</v>
      </c>
      <c r="P3494" s="306">
        <v>162227</v>
      </c>
      <c r="Q3494" t="str">
        <f t="shared" si="68"/>
        <v>G5 - Large C&amp;I</v>
      </c>
    </row>
    <row r="3495" spans="1:17" x14ac:dyDescent="0.35">
      <c r="A3495">
        <v>49</v>
      </c>
      <c r="B3495" t="s">
        <v>420</v>
      </c>
      <c r="C3495">
        <v>2021</v>
      </c>
      <c r="D3495">
        <v>3</v>
      </c>
      <c r="E3495" t="s">
        <v>701</v>
      </c>
      <c r="F3495">
        <v>3</v>
      </c>
      <c r="G3495" t="s">
        <v>609</v>
      </c>
      <c r="H3495">
        <v>418</v>
      </c>
      <c r="I3495" t="s">
        <v>674</v>
      </c>
      <c r="J3495">
        <v>2321</v>
      </c>
      <c r="K3495" t="s">
        <v>625</v>
      </c>
      <c r="L3495">
        <v>1671</v>
      </c>
      <c r="M3495" t="s">
        <v>675</v>
      </c>
      <c r="N3495">
        <v>47</v>
      </c>
      <c r="O3495" s="307">
        <v>148788</v>
      </c>
      <c r="P3495" s="306">
        <v>379321</v>
      </c>
      <c r="Q3495" t="str">
        <f t="shared" si="68"/>
        <v>G5 - Large C&amp;I</v>
      </c>
    </row>
    <row r="3496" spans="1:17" x14ac:dyDescent="0.35">
      <c r="A3496">
        <v>49</v>
      </c>
      <c r="B3496" t="s">
        <v>420</v>
      </c>
      <c r="C3496">
        <v>2021</v>
      </c>
      <c r="D3496">
        <v>3</v>
      </c>
      <c r="E3496" t="s">
        <v>701</v>
      </c>
      <c r="F3496">
        <v>3</v>
      </c>
      <c r="G3496" t="s">
        <v>609</v>
      </c>
      <c r="H3496">
        <v>419</v>
      </c>
      <c r="I3496" t="s">
        <v>676</v>
      </c>
      <c r="J3496" t="s">
        <v>520</v>
      </c>
      <c r="K3496" t="s">
        <v>625</v>
      </c>
      <c r="L3496">
        <v>1671</v>
      </c>
      <c r="M3496" t="s">
        <v>675</v>
      </c>
      <c r="N3496">
        <v>4</v>
      </c>
      <c r="O3496" s="307">
        <v>12712</v>
      </c>
      <c r="P3496" s="306">
        <v>32291</v>
      </c>
      <c r="Q3496" t="str">
        <f t="shared" si="68"/>
        <v>G5 - Large C&amp;I</v>
      </c>
    </row>
    <row r="3497" spans="1:17" x14ac:dyDescent="0.35">
      <c r="A3497">
        <v>49</v>
      </c>
      <c r="B3497" t="s">
        <v>420</v>
      </c>
      <c r="C3497">
        <v>2021</v>
      </c>
      <c r="D3497">
        <v>3</v>
      </c>
      <c r="E3497" t="s">
        <v>701</v>
      </c>
      <c r="F3497">
        <v>3</v>
      </c>
      <c r="G3497" t="s">
        <v>609</v>
      </c>
      <c r="H3497">
        <v>421</v>
      </c>
      <c r="I3497" t="s">
        <v>677</v>
      </c>
      <c r="J3497">
        <v>2496</v>
      </c>
      <c r="K3497" t="s">
        <v>625</v>
      </c>
      <c r="L3497">
        <v>300</v>
      </c>
      <c r="M3497" t="s">
        <v>610</v>
      </c>
      <c r="N3497">
        <v>1</v>
      </c>
      <c r="O3497" s="307">
        <v>5802</v>
      </c>
      <c r="P3497">
        <v>0</v>
      </c>
      <c r="Q3497" t="str">
        <f t="shared" si="68"/>
        <v>G5 - Large C&amp;I</v>
      </c>
    </row>
    <row r="3498" spans="1:17" x14ac:dyDescent="0.35">
      <c r="A3498">
        <v>49</v>
      </c>
      <c r="B3498" t="s">
        <v>420</v>
      </c>
      <c r="C3498">
        <v>2021</v>
      </c>
      <c r="D3498">
        <v>3</v>
      </c>
      <c r="E3498" t="s">
        <v>701</v>
      </c>
      <c r="F3498">
        <v>3</v>
      </c>
      <c r="G3498" t="s">
        <v>609</v>
      </c>
      <c r="H3498">
        <v>422</v>
      </c>
      <c r="I3498" t="s">
        <v>678</v>
      </c>
      <c r="J3498">
        <v>2421</v>
      </c>
      <c r="K3498" t="s">
        <v>625</v>
      </c>
      <c r="L3498">
        <v>1671</v>
      </c>
      <c r="M3498" t="s">
        <v>675</v>
      </c>
      <c r="N3498">
        <v>1</v>
      </c>
      <c r="O3498" s="307">
        <v>6768</v>
      </c>
      <c r="P3498" s="306">
        <v>27631</v>
      </c>
      <c r="Q3498" t="str">
        <f t="shared" si="68"/>
        <v>G5 - Large C&amp;I</v>
      </c>
    </row>
    <row r="3499" spans="1:17" x14ac:dyDescent="0.35">
      <c r="A3499">
        <v>49</v>
      </c>
      <c r="B3499" t="s">
        <v>420</v>
      </c>
      <c r="C3499">
        <v>2021</v>
      </c>
      <c r="D3499">
        <v>3</v>
      </c>
      <c r="E3499" t="s">
        <v>701</v>
      </c>
      <c r="F3499">
        <v>3</v>
      </c>
      <c r="G3499" t="s">
        <v>609</v>
      </c>
      <c r="H3499">
        <v>423</v>
      </c>
      <c r="I3499" t="s">
        <v>679</v>
      </c>
      <c r="J3499" t="s">
        <v>483</v>
      </c>
      <c r="K3499" t="s">
        <v>625</v>
      </c>
      <c r="L3499">
        <v>1671</v>
      </c>
      <c r="M3499" t="s">
        <v>675</v>
      </c>
      <c r="N3499">
        <v>11</v>
      </c>
      <c r="O3499" s="307">
        <v>179175</v>
      </c>
      <c r="P3499" s="306">
        <v>968439</v>
      </c>
      <c r="Q3499" t="str">
        <f t="shared" si="68"/>
        <v>G5 - Large C&amp;I</v>
      </c>
    </row>
    <row r="3500" spans="1:17" x14ac:dyDescent="0.35">
      <c r="A3500">
        <v>49</v>
      </c>
      <c r="B3500" t="s">
        <v>420</v>
      </c>
      <c r="C3500">
        <v>2021</v>
      </c>
      <c r="D3500">
        <v>3</v>
      </c>
      <c r="E3500" t="s">
        <v>701</v>
      </c>
      <c r="F3500">
        <v>3</v>
      </c>
      <c r="G3500" t="s">
        <v>609</v>
      </c>
      <c r="H3500">
        <v>425</v>
      </c>
      <c r="I3500" t="s">
        <v>680</v>
      </c>
      <c r="J3500" t="s">
        <v>480</v>
      </c>
      <c r="K3500" t="s">
        <v>625</v>
      </c>
      <c r="L3500">
        <v>1675</v>
      </c>
      <c r="M3500" t="s">
        <v>681</v>
      </c>
      <c r="N3500">
        <v>4</v>
      </c>
      <c r="O3500" s="307">
        <v>51340</v>
      </c>
      <c r="P3500" s="306">
        <v>42862</v>
      </c>
      <c r="Q3500" t="str">
        <f t="shared" si="68"/>
        <v>G5 - Large C&amp;I</v>
      </c>
    </row>
    <row r="3501" spans="1:17" x14ac:dyDescent="0.35">
      <c r="A3501">
        <v>49</v>
      </c>
      <c r="B3501" t="s">
        <v>420</v>
      </c>
      <c r="C3501">
        <v>2021</v>
      </c>
      <c r="D3501">
        <v>3</v>
      </c>
      <c r="E3501" t="s">
        <v>701</v>
      </c>
      <c r="F3501">
        <v>3</v>
      </c>
      <c r="G3501" t="s">
        <v>609</v>
      </c>
      <c r="H3501">
        <v>428</v>
      </c>
      <c r="I3501" t="s">
        <v>529</v>
      </c>
      <c r="J3501" t="s">
        <v>530</v>
      </c>
      <c r="K3501" t="s">
        <v>625</v>
      </c>
      <c r="L3501">
        <v>1675</v>
      </c>
      <c r="M3501" t="s">
        <v>681</v>
      </c>
      <c r="N3501">
        <v>1</v>
      </c>
      <c r="O3501" s="307">
        <v>35328</v>
      </c>
      <c r="P3501" s="306">
        <v>37033</v>
      </c>
      <c r="Q3501" t="str">
        <f t="shared" si="68"/>
        <v>G5 - Large C&amp;I</v>
      </c>
    </row>
    <row r="3502" spans="1:17" x14ac:dyDescent="0.35">
      <c r="A3502">
        <v>49</v>
      </c>
      <c r="B3502" t="s">
        <v>420</v>
      </c>
      <c r="C3502">
        <v>2021</v>
      </c>
      <c r="D3502">
        <v>3</v>
      </c>
      <c r="E3502" t="s">
        <v>701</v>
      </c>
      <c r="F3502">
        <v>3</v>
      </c>
      <c r="G3502" t="s">
        <v>609</v>
      </c>
      <c r="H3502">
        <v>430</v>
      </c>
      <c r="I3502" t="s">
        <v>682</v>
      </c>
      <c r="J3502" t="s">
        <v>493</v>
      </c>
      <c r="K3502" t="s">
        <v>625</v>
      </c>
      <c r="L3502">
        <v>300</v>
      </c>
      <c r="M3502" t="s">
        <v>610</v>
      </c>
      <c r="N3502">
        <v>1</v>
      </c>
      <c r="O3502" s="307">
        <v>18750</v>
      </c>
      <c r="P3502">
        <v>1</v>
      </c>
      <c r="Q3502" t="str">
        <f t="shared" si="68"/>
        <v>E6 - OTHER</v>
      </c>
    </row>
    <row r="3503" spans="1:17" x14ac:dyDescent="0.35">
      <c r="A3503">
        <v>49</v>
      </c>
      <c r="B3503" t="s">
        <v>420</v>
      </c>
      <c r="C3503">
        <v>2021</v>
      </c>
      <c r="D3503">
        <v>3</v>
      </c>
      <c r="E3503" t="s">
        <v>701</v>
      </c>
      <c r="F3503">
        <v>3</v>
      </c>
      <c r="G3503" t="s">
        <v>609</v>
      </c>
      <c r="H3503">
        <v>431</v>
      </c>
      <c r="I3503" t="s">
        <v>683</v>
      </c>
      <c r="J3503" t="s">
        <v>515</v>
      </c>
      <c r="K3503" t="s">
        <v>625</v>
      </c>
      <c r="L3503">
        <v>1673</v>
      </c>
      <c r="M3503" t="s">
        <v>684</v>
      </c>
      <c r="N3503">
        <v>3</v>
      </c>
      <c r="O3503" s="307">
        <v>-745345</v>
      </c>
      <c r="P3503">
        <v>0</v>
      </c>
      <c r="Q3503" t="str">
        <f t="shared" si="68"/>
        <v>G6 - OTHER</v>
      </c>
    </row>
    <row r="3504" spans="1:17" x14ac:dyDescent="0.35">
      <c r="A3504">
        <v>49</v>
      </c>
      <c r="B3504" t="s">
        <v>420</v>
      </c>
      <c r="C3504">
        <v>2021</v>
      </c>
      <c r="D3504">
        <v>3</v>
      </c>
      <c r="E3504" t="s">
        <v>701</v>
      </c>
      <c r="F3504">
        <v>3</v>
      </c>
      <c r="G3504" t="s">
        <v>609</v>
      </c>
      <c r="H3504">
        <v>432</v>
      </c>
      <c r="I3504" t="s">
        <v>685</v>
      </c>
      <c r="J3504" t="s">
        <v>508</v>
      </c>
      <c r="K3504" t="s">
        <v>625</v>
      </c>
      <c r="L3504">
        <v>1674</v>
      </c>
      <c r="M3504" t="s">
        <v>686</v>
      </c>
      <c r="N3504">
        <v>3</v>
      </c>
      <c r="O3504" s="307">
        <v>57091</v>
      </c>
      <c r="P3504">
        <v>0</v>
      </c>
      <c r="Q3504" t="str">
        <f t="shared" si="68"/>
        <v>G6 - OTHER</v>
      </c>
    </row>
    <row r="3505" spans="1:17" x14ac:dyDescent="0.35">
      <c r="A3505">
        <v>49</v>
      </c>
      <c r="B3505" t="s">
        <v>420</v>
      </c>
      <c r="C3505">
        <v>2021</v>
      </c>
      <c r="D3505">
        <v>3</v>
      </c>
      <c r="E3505" t="s">
        <v>701</v>
      </c>
      <c r="F3505">
        <v>3</v>
      </c>
      <c r="G3505" t="s">
        <v>609</v>
      </c>
      <c r="H3505">
        <v>439</v>
      </c>
      <c r="I3505" t="s">
        <v>687</v>
      </c>
      <c r="J3505" t="s">
        <v>488</v>
      </c>
      <c r="K3505" t="s">
        <v>625</v>
      </c>
      <c r="L3505">
        <v>300</v>
      </c>
      <c r="M3505" t="s">
        <v>610</v>
      </c>
      <c r="N3505">
        <v>1</v>
      </c>
      <c r="O3505" s="307">
        <v>85466</v>
      </c>
      <c r="P3505" s="306">
        <v>133384</v>
      </c>
      <c r="Q3505" t="str">
        <f t="shared" si="68"/>
        <v>G5 - Large C&amp;I</v>
      </c>
    </row>
    <row r="3506" spans="1:17" x14ac:dyDescent="0.35">
      <c r="A3506">
        <v>49</v>
      </c>
      <c r="B3506" t="s">
        <v>420</v>
      </c>
      <c r="C3506">
        <v>2021</v>
      </c>
      <c r="D3506">
        <v>3</v>
      </c>
      <c r="E3506" t="s">
        <v>701</v>
      </c>
      <c r="F3506">
        <v>3</v>
      </c>
      <c r="G3506" t="s">
        <v>609</v>
      </c>
      <c r="H3506">
        <v>440</v>
      </c>
      <c r="I3506" t="s">
        <v>688</v>
      </c>
      <c r="J3506" t="s">
        <v>523</v>
      </c>
      <c r="K3506" t="s">
        <v>625</v>
      </c>
      <c r="L3506">
        <v>1672</v>
      </c>
      <c r="M3506" t="s">
        <v>689</v>
      </c>
      <c r="N3506">
        <v>1</v>
      </c>
      <c r="O3506" s="307">
        <v>61632</v>
      </c>
      <c r="P3506" s="306">
        <v>402690</v>
      </c>
      <c r="Q3506" t="str">
        <f t="shared" si="68"/>
        <v>G5 - Large C&amp;I</v>
      </c>
    </row>
    <row r="3507" spans="1:17" x14ac:dyDescent="0.35">
      <c r="A3507">
        <v>49</v>
      </c>
      <c r="B3507" t="s">
        <v>420</v>
      </c>
      <c r="C3507">
        <v>2021</v>
      </c>
      <c r="D3507">
        <v>3</v>
      </c>
      <c r="E3507" t="s">
        <v>701</v>
      </c>
      <c r="F3507">
        <v>3</v>
      </c>
      <c r="G3507" t="s">
        <v>609</v>
      </c>
      <c r="H3507">
        <v>441</v>
      </c>
      <c r="I3507" t="s">
        <v>690</v>
      </c>
      <c r="J3507" t="s">
        <v>527</v>
      </c>
      <c r="K3507" t="s">
        <v>625</v>
      </c>
      <c r="L3507">
        <v>300</v>
      </c>
      <c r="M3507" t="s">
        <v>610</v>
      </c>
      <c r="N3507">
        <v>1</v>
      </c>
      <c r="O3507" s="307">
        <v>625</v>
      </c>
      <c r="P3507">
        <v>0</v>
      </c>
      <c r="Q3507" t="str">
        <f t="shared" si="68"/>
        <v>G5 - Large C&amp;I</v>
      </c>
    </row>
    <row r="3508" spans="1:17" x14ac:dyDescent="0.35">
      <c r="A3508">
        <v>49</v>
      </c>
      <c r="B3508" t="s">
        <v>420</v>
      </c>
      <c r="C3508">
        <v>2021</v>
      </c>
      <c r="D3508">
        <v>3</v>
      </c>
      <c r="E3508" t="s">
        <v>701</v>
      </c>
      <c r="F3508">
        <v>3</v>
      </c>
      <c r="G3508" t="s">
        <v>609</v>
      </c>
      <c r="H3508">
        <v>442</v>
      </c>
      <c r="I3508" t="s">
        <v>691</v>
      </c>
      <c r="J3508" t="s">
        <v>532</v>
      </c>
      <c r="K3508" t="s">
        <v>625</v>
      </c>
      <c r="L3508">
        <v>1672</v>
      </c>
      <c r="M3508" t="s">
        <v>689</v>
      </c>
      <c r="N3508">
        <v>8</v>
      </c>
      <c r="O3508" s="307">
        <v>75962</v>
      </c>
      <c r="P3508" s="306">
        <v>520851</v>
      </c>
      <c r="Q3508" t="str">
        <f t="shared" si="68"/>
        <v>G5 - Large C&amp;I</v>
      </c>
    </row>
    <row r="3509" spans="1:17" x14ac:dyDescent="0.35">
      <c r="A3509">
        <v>49</v>
      </c>
      <c r="B3509" t="s">
        <v>420</v>
      </c>
      <c r="C3509">
        <v>2021</v>
      </c>
      <c r="D3509">
        <v>3</v>
      </c>
      <c r="E3509" t="s">
        <v>701</v>
      </c>
      <c r="F3509">
        <v>3</v>
      </c>
      <c r="G3509" t="s">
        <v>609</v>
      </c>
      <c r="H3509">
        <v>443</v>
      </c>
      <c r="I3509" t="s">
        <v>692</v>
      </c>
      <c r="J3509">
        <v>2121</v>
      </c>
      <c r="K3509" t="s">
        <v>625</v>
      </c>
      <c r="L3509">
        <v>1670</v>
      </c>
      <c r="M3509" t="s">
        <v>663</v>
      </c>
      <c r="N3509">
        <v>771</v>
      </c>
      <c r="O3509" s="307">
        <v>225343</v>
      </c>
      <c r="P3509" s="306">
        <v>300096</v>
      </c>
      <c r="Q3509" t="str">
        <f t="shared" si="68"/>
        <v>G3 - Small C&amp;I</v>
      </c>
    </row>
    <row r="3510" spans="1:17" x14ac:dyDescent="0.35">
      <c r="A3510">
        <v>49</v>
      </c>
      <c r="B3510" t="s">
        <v>420</v>
      </c>
      <c r="C3510">
        <v>2021</v>
      </c>
      <c r="D3510">
        <v>3</v>
      </c>
      <c r="E3510" t="s">
        <v>701</v>
      </c>
      <c r="F3510">
        <v>3</v>
      </c>
      <c r="G3510" t="s">
        <v>609</v>
      </c>
      <c r="H3510">
        <v>444</v>
      </c>
      <c r="I3510" t="s">
        <v>693</v>
      </c>
      <c r="J3510">
        <v>2131</v>
      </c>
      <c r="K3510" t="s">
        <v>625</v>
      </c>
      <c r="L3510">
        <v>300</v>
      </c>
      <c r="M3510" t="s">
        <v>610</v>
      </c>
      <c r="N3510">
        <v>37</v>
      </c>
      <c r="O3510" s="307">
        <v>15686</v>
      </c>
      <c r="P3510" s="306">
        <v>11732</v>
      </c>
      <c r="Q3510" t="str">
        <f t="shared" si="68"/>
        <v>G3 - Small C&amp;I</v>
      </c>
    </row>
    <row r="3511" spans="1:17" x14ac:dyDescent="0.35">
      <c r="A3511">
        <v>49</v>
      </c>
      <c r="B3511" t="s">
        <v>420</v>
      </c>
      <c r="C3511">
        <v>2021</v>
      </c>
      <c r="D3511">
        <v>3</v>
      </c>
      <c r="E3511" t="s">
        <v>701</v>
      </c>
      <c r="F3511">
        <v>3</v>
      </c>
      <c r="G3511" t="s">
        <v>609</v>
      </c>
      <c r="H3511">
        <v>446</v>
      </c>
      <c r="I3511" t="s">
        <v>694</v>
      </c>
      <c r="J3511">
        <v>8011</v>
      </c>
      <c r="K3511" t="s">
        <v>625</v>
      </c>
      <c r="L3511">
        <v>300</v>
      </c>
      <c r="M3511" t="s">
        <v>610</v>
      </c>
      <c r="N3511">
        <v>23</v>
      </c>
      <c r="O3511" s="307">
        <v>1846</v>
      </c>
      <c r="P3511">
        <v>0</v>
      </c>
      <c r="Q3511" t="str">
        <f t="shared" si="68"/>
        <v>G6 - OTHER</v>
      </c>
    </row>
    <row r="3512" spans="1:17" x14ac:dyDescent="0.35">
      <c r="A3512">
        <v>49</v>
      </c>
      <c r="B3512" t="s">
        <v>420</v>
      </c>
      <c r="C3512">
        <v>2021</v>
      </c>
      <c r="D3512">
        <v>3</v>
      </c>
      <c r="E3512" t="s">
        <v>701</v>
      </c>
      <c r="F3512">
        <v>5</v>
      </c>
      <c r="G3512" t="s">
        <v>636</v>
      </c>
      <c r="H3512">
        <v>404</v>
      </c>
      <c r="I3512" t="s">
        <v>660</v>
      </c>
      <c r="J3512">
        <v>2107</v>
      </c>
      <c r="K3512" t="s">
        <v>625</v>
      </c>
      <c r="L3512">
        <v>400</v>
      </c>
      <c r="M3512" t="s">
        <v>695</v>
      </c>
      <c r="N3512">
        <v>7</v>
      </c>
      <c r="O3512" s="307">
        <v>12937</v>
      </c>
      <c r="P3512" s="306">
        <v>10288</v>
      </c>
      <c r="Q3512" t="str">
        <f t="shared" si="68"/>
        <v>G3 - Small C&amp;I</v>
      </c>
    </row>
    <row r="3513" spans="1:17" x14ac:dyDescent="0.35">
      <c r="A3513">
        <v>49</v>
      </c>
      <c r="B3513" t="s">
        <v>420</v>
      </c>
      <c r="C3513">
        <v>2021</v>
      </c>
      <c r="D3513">
        <v>3</v>
      </c>
      <c r="E3513" t="s">
        <v>701</v>
      </c>
      <c r="F3513">
        <v>5</v>
      </c>
      <c r="G3513" t="s">
        <v>636</v>
      </c>
      <c r="H3513">
        <v>405</v>
      </c>
      <c r="I3513" t="s">
        <v>661</v>
      </c>
      <c r="J3513">
        <v>2237</v>
      </c>
      <c r="K3513" t="s">
        <v>625</v>
      </c>
      <c r="L3513">
        <v>400</v>
      </c>
      <c r="M3513" t="s">
        <v>695</v>
      </c>
      <c r="N3513">
        <v>19</v>
      </c>
      <c r="O3513" s="307">
        <v>51222</v>
      </c>
      <c r="P3513" s="306">
        <v>48801</v>
      </c>
      <c r="Q3513" t="str">
        <f t="shared" si="68"/>
        <v>G4 - Medium C&amp;I</v>
      </c>
    </row>
    <row r="3514" spans="1:17" x14ac:dyDescent="0.35">
      <c r="A3514">
        <v>49</v>
      </c>
      <c r="B3514" t="s">
        <v>420</v>
      </c>
      <c r="C3514">
        <v>2021</v>
      </c>
      <c r="D3514">
        <v>3</v>
      </c>
      <c r="E3514" t="s">
        <v>701</v>
      </c>
      <c r="F3514">
        <v>5</v>
      </c>
      <c r="G3514" t="s">
        <v>636</v>
      </c>
      <c r="H3514">
        <v>406</v>
      </c>
      <c r="I3514" t="s">
        <v>662</v>
      </c>
      <c r="J3514">
        <v>2221</v>
      </c>
      <c r="K3514" t="s">
        <v>625</v>
      </c>
      <c r="L3514">
        <v>1670</v>
      </c>
      <c r="M3514" t="s">
        <v>663</v>
      </c>
      <c r="N3514">
        <v>21</v>
      </c>
      <c r="O3514" s="307">
        <v>36832</v>
      </c>
      <c r="P3514" s="306">
        <v>76342</v>
      </c>
      <c r="Q3514" t="str">
        <f t="shared" si="68"/>
        <v>G4 - Medium C&amp;I</v>
      </c>
    </row>
    <row r="3515" spans="1:17" x14ac:dyDescent="0.35">
      <c r="A3515">
        <v>49</v>
      </c>
      <c r="B3515" t="s">
        <v>420</v>
      </c>
      <c r="C3515">
        <v>2021</v>
      </c>
      <c r="D3515">
        <v>3</v>
      </c>
      <c r="E3515" t="s">
        <v>701</v>
      </c>
      <c r="F3515">
        <v>5</v>
      </c>
      <c r="G3515" t="s">
        <v>636</v>
      </c>
      <c r="H3515">
        <v>407</v>
      </c>
      <c r="I3515" t="s">
        <v>664</v>
      </c>
      <c r="J3515" t="s">
        <v>497</v>
      </c>
      <c r="K3515" t="s">
        <v>625</v>
      </c>
      <c r="L3515">
        <v>1670</v>
      </c>
      <c r="M3515" t="s">
        <v>663</v>
      </c>
      <c r="N3515">
        <v>9</v>
      </c>
      <c r="O3515" s="307">
        <v>10040</v>
      </c>
      <c r="P3515" s="306">
        <v>19728</v>
      </c>
      <c r="Q3515" t="str">
        <f t="shared" si="68"/>
        <v>G4 - Medium C&amp;I</v>
      </c>
    </row>
    <row r="3516" spans="1:17" x14ac:dyDescent="0.35">
      <c r="A3516">
        <v>49</v>
      </c>
      <c r="B3516" t="s">
        <v>420</v>
      </c>
      <c r="C3516">
        <v>2021</v>
      </c>
      <c r="D3516">
        <v>3</v>
      </c>
      <c r="E3516" t="s">
        <v>701</v>
      </c>
      <c r="F3516">
        <v>5</v>
      </c>
      <c r="G3516" t="s">
        <v>636</v>
      </c>
      <c r="H3516">
        <v>408</v>
      </c>
      <c r="I3516" t="s">
        <v>665</v>
      </c>
      <c r="J3516">
        <v>2231</v>
      </c>
      <c r="K3516" t="s">
        <v>625</v>
      </c>
      <c r="L3516">
        <v>400</v>
      </c>
      <c r="M3516" t="s">
        <v>695</v>
      </c>
      <c r="N3516">
        <v>6</v>
      </c>
      <c r="O3516" s="307">
        <v>8056</v>
      </c>
      <c r="P3516" s="306">
        <v>6742</v>
      </c>
      <c r="Q3516" t="str">
        <f t="shared" si="68"/>
        <v>G4 - Medium C&amp;I</v>
      </c>
    </row>
    <row r="3517" spans="1:17" x14ac:dyDescent="0.35">
      <c r="A3517">
        <v>49</v>
      </c>
      <c r="B3517" t="s">
        <v>420</v>
      </c>
      <c r="C3517">
        <v>2021</v>
      </c>
      <c r="D3517">
        <v>3</v>
      </c>
      <c r="E3517" t="s">
        <v>701</v>
      </c>
      <c r="F3517">
        <v>5</v>
      </c>
      <c r="G3517" t="s">
        <v>636</v>
      </c>
      <c r="H3517">
        <v>409</v>
      </c>
      <c r="I3517" t="s">
        <v>666</v>
      </c>
      <c r="J3517">
        <v>3367</v>
      </c>
      <c r="K3517" t="s">
        <v>625</v>
      </c>
      <c r="L3517">
        <v>400</v>
      </c>
      <c r="M3517" t="s">
        <v>695</v>
      </c>
      <c r="N3517">
        <v>8</v>
      </c>
      <c r="O3517" s="307">
        <v>56979</v>
      </c>
      <c r="P3517" s="306">
        <v>53693</v>
      </c>
      <c r="Q3517" t="str">
        <f t="shared" si="68"/>
        <v>G5 - Large C&amp;I</v>
      </c>
    </row>
    <row r="3518" spans="1:17" x14ac:dyDescent="0.35">
      <c r="A3518">
        <v>49</v>
      </c>
      <c r="B3518" t="s">
        <v>420</v>
      </c>
      <c r="C3518">
        <v>2021</v>
      </c>
      <c r="D3518">
        <v>3</v>
      </c>
      <c r="E3518" t="s">
        <v>701</v>
      </c>
      <c r="F3518">
        <v>5</v>
      </c>
      <c r="G3518" t="s">
        <v>636</v>
      </c>
      <c r="H3518">
        <v>410</v>
      </c>
      <c r="I3518" t="s">
        <v>667</v>
      </c>
      <c r="J3518">
        <v>3321</v>
      </c>
      <c r="K3518" t="s">
        <v>625</v>
      </c>
      <c r="L3518">
        <v>1670</v>
      </c>
      <c r="M3518" t="s">
        <v>663</v>
      </c>
      <c r="N3518">
        <v>24</v>
      </c>
      <c r="O3518" s="307">
        <v>114903</v>
      </c>
      <c r="P3518" s="306">
        <v>243610</v>
      </c>
      <c r="Q3518" t="str">
        <f t="shared" si="68"/>
        <v>G5 - Large C&amp;I</v>
      </c>
    </row>
    <row r="3519" spans="1:17" x14ac:dyDescent="0.35">
      <c r="A3519">
        <v>49</v>
      </c>
      <c r="B3519" t="s">
        <v>420</v>
      </c>
      <c r="C3519">
        <v>2021</v>
      </c>
      <c r="D3519">
        <v>3</v>
      </c>
      <c r="E3519" t="s">
        <v>701</v>
      </c>
      <c r="F3519">
        <v>5</v>
      </c>
      <c r="G3519" t="s">
        <v>636</v>
      </c>
      <c r="H3519">
        <v>411</v>
      </c>
      <c r="I3519" t="s">
        <v>668</v>
      </c>
      <c r="J3519" t="s">
        <v>490</v>
      </c>
      <c r="K3519" t="s">
        <v>625</v>
      </c>
      <c r="L3519">
        <v>1670</v>
      </c>
      <c r="M3519" t="s">
        <v>663</v>
      </c>
      <c r="N3519">
        <v>15</v>
      </c>
      <c r="O3519" s="307">
        <v>66621</v>
      </c>
      <c r="P3519" s="306">
        <v>140976</v>
      </c>
      <c r="Q3519" t="str">
        <f t="shared" si="68"/>
        <v>G5 - Large C&amp;I</v>
      </c>
    </row>
    <row r="3520" spans="1:17" x14ac:dyDescent="0.35">
      <c r="A3520">
        <v>49</v>
      </c>
      <c r="B3520" t="s">
        <v>420</v>
      </c>
      <c r="C3520">
        <v>2021</v>
      </c>
      <c r="D3520">
        <v>3</v>
      </c>
      <c r="E3520" t="s">
        <v>701</v>
      </c>
      <c r="F3520">
        <v>5</v>
      </c>
      <c r="G3520" t="s">
        <v>636</v>
      </c>
      <c r="H3520">
        <v>412</v>
      </c>
      <c r="I3520" t="s">
        <v>669</v>
      </c>
      <c r="J3520">
        <v>3331</v>
      </c>
      <c r="K3520" t="s">
        <v>625</v>
      </c>
      <c r="L3520">
        <v>400</v>
      </c>
      <c r="M3520" t="s">
        <v>695</v>
      </c>
      <c r="N3520">
        <v>1</v>
      </c>
      <c r="O3520" s="307">
        <v>15733</v>
      </c>
      <c r="P3520" s="306">
        <v>15389</v>
      </c>
      <c r="Q3520" t="str">
        <f t="shared" si="68"/>
        <v>G5 - Large C&amp;I</v>
      </c>
    </row>
    <row r="3521" spans="1:17" x14ac:dyDescent="0.35">
      <c r="A3521">
        <v>49</v>
      </c>
      <c r="B3521" t="s">
        <v>420</v>
      </c>
      <c r="C3521">
        <v>2021</v>
      </c>
      <c r="D3521">
        <v>3</v>
      </c>
      <c r="E3521" t="s">
        <v>701</v>
      </c>
      <c r="F3521">
        <v>5</v>
      </c>
      <c r="G3521" t="s">
        <v>636</v>
      </c>
      <c r="H3521">
        <v>414</v>
      </c>
      <c r="I3521" t="s">
        <v>671</v>
      </c>
      <c r="J3521">
        <v>3421</v>
      </c>
      <c r="K3521" t="s">
        <v>625</v>
      </c>
      <c r="L3521">
        <v>1670</v>
      </c>
      <c r="M3521" t="s">
        <v>663</v>
      </c>
      <c r="N3521">
        <v>1</v>
      </c>
      <c r="O3521" s="307">
        <v>5144</v>
      </c>
      <c r="P3521" s="306">
        <v>22787</v>
      </c>
      <c r="Q3521" t="str">
        <f t="shared" si="68"/>
        <v>G5 - Large C&amp;I</v>
      </c>
    </row>
    <row r="3522" spans="1:17" x14ac:dyDescent="0.35">
      <c r="A3522">
        <v>49</v>
      </c>
      <c r="B3522" t="s">
        <v>420</v>
      </c>
      <c r="C3522">
        <v>2021</v>
      </c>
      <c r="D3522">
        <v>3</v>
      </c>
      <c r="E3522" t="s">
        <v>701</v>
      </c>
      <c r="F3522">
        <v>5</v>
      </c>
      <c r="G3522" t="s">
        <v>636</v>
      </c>
      <c r="H3522">
        <v>415</v>
      </c>
      <c r="I3522" t="s">
        <v>672</v>
      </c>
      <c r="J3522" t="s">
        <v>502</v>
      </c>
      <c r="K3522" t="s">
        <v>625</v>
      </c>
      <c r="L3522">
        <v>1670</v>
      </c>
      <c r="M3522" t="s">
        <v>663</v>
      </c>
      <c r="N3522">
        <v>4</v>
      </c>
      <c r="O3522" s="307">
        <v>28944</v>
      </c>
      <c r="P3522" s="306">
        <v>129939</v>
      </c>
      <c r="Q3522" t="str">
        <f t="shared" si="68"/>
        <v>G5 - Large C&amp;I</v>
      </c>
    </row>
    <row r="3523" spans="1:17" x14ac:dyDescent="0.35">
      <c r="A3523">
        <v>49</v>
      </c>
      <c r="B3523" t="s">
        <v>420</v>
      </c>
      <c r="C3523">
        <v>2021</v>
      </c>
      <c r="D3523">
        <v>3</v>
      </c>
      <c r="E3523" t="s">
        <v>701</v>
      </c>
      <c r="F3523">
        <v>5</v>
      </c>
      <c r="G3523" t="s">
        <v>636</v>
      </c>
      <c r="H3523">
        <v>417</v>
      </c>
      <c r="I3523" t="s">
        <v>673</v>
      </c>
      <c r="J3523">
        <v>2367</v>
      </c>
      <c r="K3523" t="s">
        <v>625</v>
      </c>
      <c r="L3523">
        <v>400</v>
      </c>
      <c r="M3523" t="s">
        <v>695</v>
      </c>
      <c r="N3523">
        <v>23</v>
      </c>
      <c r="O3523" s="307">
        <v>118166</v>
      </c>
      <c r="P3523" s="306">
        <v>128211</v>
      </c>
      <c r="Q3523" t="str">
        <f t="shared" si="68"/>
        <v>G5 - Large C&amp;I</v>
      </c>
    </row>
    <row r="3524" spans="1:17" x14ac:dyDescent="0.35">
      <c r="A3524">
        <v>49</v>
      </c>
      <c r="B3524" t="s">
        <v>420</v>
      </c>
      <c r="C3524">
        <v>2021</v>
      </c>
      <c r="D3524">
        <v>3</v>
      </c>
      <c r="E3524" t="s">
        <v>701</v>
      </c>
      <c r="F3524">
        <v>5</v>
      </c>
      <c r="G3524" t="s">
        <v>636</v>
      </c>
      <c r="H3524">
        <v>418</v>
      </c>
      <c r="I3524" t="s">
        <v>674</v>
      </c>
      <c r="J3524">
        <v>2321</v>
      </c>
      <c r="K3524" t="s">
        <v>625</v>
      </c>
      <c r="L3524">
        <v>1671</v>
      </c>
      <c r="M3524" t="s">
        <v>675</v>
      </c>
      <c r="N3524">
        <v>49</v>
      </c>
      <c r="O3524" s="307">
        <v>156620</v>
      </c>
      <c r="P3524" s="306">
        <v>376866</v>
      </c>
      <c r="Q3524" t="str">
        <f t="shared" si="68"/>
        <v>G5 - Large C&amp;I</v>
      </c>
    </row>
    <row r="3525" spans="1:17" x14ac:dyDescent="0.35">
      <c r="A3525">
        <v>49</v>
      </c>
      <c r="B3525" t="s">
        <v>420</v>
      </c>
      <c r="C3525">
        <v>2021</v>
      </c>
      <c r="D3525">
        <v>3</v>
      </c>
      <c r="E3525" t="s">
        <v>701</v>
      </c>
      <c r="F3525">
        <v>5</v>
      </c>
      <c r="G3525" t="s">
        <v>636</v>
      </c>
      <c r="H3525">
        <v>419</v>
      </c>
      <c r="I3525" t="s">
        <v>676</v>
      </c>
      <c r="J3525" t="s">
        <v>520</v>
      </c>
      <c r="K3525" t="s">
        <v>625</v>
      </c>
      <c r="L3525">
        <v>1671</v>
      </c>
      <c r="M3525" t="s">
        <v>675</v>
      </c>
      <c r="N3525">
        <v>39</v>
      </c>
      <c r="O3525" s="307">
        <v>129968</v>
      </c>
      <c r="P3525" s="306">
        <v>326569</v>
      </c>
      <c r="Q3525" t="str">
        <f t="shared" si="68"/>
        <v>G5 - Large C&amp;I</v>
      </c>
    </row>
    <row r="3526" spans="1:17" x14ac:dyDescent="0.35">
      <c r="A3526">
        <v>49</v>
      </c>
      <c r="B3526" t="s">
        <v>420</v>
      </c>
      <c r="C3526">
        <v>2021</v>
      </c>
      <c r="D3526">
        <v>3</v>
      </c>
      <c r="E3526" t="s">
        <v>701</v>
      </c>
      <c r="F3526">
        <v>5</v>
      </c>
      <c r="G3526" t="s">
        <v>636</v>
      </c>
      <c r="H3526">
        <v>420</v>
      </c>
      <c r="I3526" t="s">
        <v>696</v>
      </c>
      <c r="J3526">
        <v>2331</v>
      </c>
      <c r="K3526" t="s">
        <v>625</v>
      </c>
      <c r="L3526">
        <v>400</v>
      </c>
      <c r="M3526" t="s">
        <v>695</v>
      </c>
      <c r="N3526">
        <v>1</v>
      </c>
      <c r="O3526" s="307">
        <v>2745</v>
      </c>
      <c r="P3526" s="306">
        <v>2739</v>
      </c>
      <c r="Q3526" t="str">
        <f t="shared" si="68"/>
        <v>G5 - Large C&amp;I</v>
      </c>
    </row>
    <row r="3527" spans="1:17" x14ac:dyDescent="0.35">
      <c r="A3527">
        <v>49</v>
      </c>
      <c r="B3527" t="s">
        <v>420</v>
      </c>
      <c r="C3527">
        <v>2021</v>
      </c>
      <c r="D3527">
        <v>3</v>
      </c>
      <c r="E3527" t="s">
        <v>701</v>
      </c>
      <c r="F3527">
        <v>5</v>
      </c>
      <c r="G3527" t="s">
        <v>636</v>
      </c>
      <c r="H3527">
        <v>421</v>
      </c>
      <c r="I3527" t="s">
        <v>677</v>
      </c>
      <c r="J3527">
        <v>2496</v>
      </c>
      <c r="K3527" t="s">
        <v>625</v>
      </c>
      <c r="L3527">
        <v>400</v>
      </c>
      <c r="M3527" t="s">
        <v>695</v>
      </c>
      <c r="N3527">
        <v>3</v>
      </c>
      <c r="O3527" s="307">
        <v>48769</v>
      </c>
      <c r="P3527" s="306">
        <v>62772</v>
      </c>
      <c r="Q3527" t="str">
        <f t="shared" si="68"/>
        <v>G5 - Large C&amp;I</v>
      </c>
    </row>
    <row r="3528" spans="1:17" x14ac:dyDescent="0.35">
      <c r="A3528">
        <v>49</v>
      </c>
      <c r="B3528" t="s">
        <v>420</v>
      </c>
      <c r="C3528">
        <v>2021</v>
      </c>
      <c r="D3528">
        <v>3</v>
      </c>
      <c r="E3528" t="s">
        <v>701</v>
      </c>
      <c r="F3528">
        <v>5</v>
      </c>
      <c r="G3528" t="s">
        <v>636</v>
      </c>
      <c r="H3528">
        <v>422</v>
      </c>
      <c r="I3528" t="s">
        <v>678</v>
      </c>
      <c r="J3528">
        <v>2421</v>
      </c>
      <c r="K3528" t="s">
        <v>625</v>
      </c>
      <c r="L3528">
        <v>1671</v>
      </c>
      <c r="M3528" t="s">
        <v>675</v>
      </c>
      <c r="N3528">
        <v>11</v>
      </c>
      <c r="O3528" s="307">
        <v>36782</v>
      </c>
      <c r="P3528" s="306">
        <v>24843</v>
      </c>
      <c r="Q3528" t="str">
        <f t="shared" si="68"/>
        <v>G5 - Large C&amp;I</v>
      </c>
    </row>
    <row r="3529" spans="1:17" x14ac:dyDescent="0.35">
      <c r="A3529">
        <v>49</v>
      </c>
      <c r="B3529" t="s">
        <v>420</v>
      </c>
      <c r="C3529">
        <v>2021</v>
      </c>
      <c r="D3529">
        <v>3</v>
      </c>
      <c r="E3529" t="s">
        <v>701</v>
      </c>
      <c r="F3529">
        <v>5</v>
      </c>
      <c r="G3529" t="s">
        <v>636</v>
      </c>
      <c r="H3529">
        <v>423</v>
      </c>
      <c r="I3529" t="s">
        <v>679</v>
      </c>
      <c r="J3529" t="s">
        <v>483</v>
      </c>
      <c r="K3529" t="s">
        <v>625</v>
      </c>
      <c r="L3529">
        <v>1671</v>
      </c>
      <c r="M3529" t="s">
        <v>675</v>
      </c>
      <c r="N3529">
        <v>47</v>
      </c>
      <c r="O3529" s="307">
        <v>817599</v>
      </c>
      <c r="P3529" s="306">
        <v>3990508</v>
      </c>
      <c r="Q3529" t="str">
        <f t="shared" si="68"/>
        <v>G5 - Large C&amp;I</v>
      </c>
    </row>
    <row r="3530" spans="1:17" x14ac:dyDescent="0.35">
      <c r="A3530">
        <v>49</v>
      </c>
      <c r="B3530" t="s">
        <v>420</v>
      </c>
      <c r="C3530">
        <v>2021</v>
      </c>
      <c r="D3530">
        <v>3</v>
      </c>
      <c r="E3530" t="s">
        <v>701</v>
      </c>
      <c r="F3530">
        <v>5</v>
      </c>
      <c r="G3530" t="s">
        <v>636</v>
      </c>
      <c r="H3530">
        <v>443</v>
      </c>
      <c r="I3530" t="s">
        <v>692</v>
      </c>
      <c r="J3530">
        <v>2121</v>
      </c>
      <c r="K3530" t="s">
        <v>625</v>
      </c>
      <c r="L3530">
        <v>1670</v>
      </c>
      <c r="M3530" t="s">
        <v>663</v>
      </c>
      <c r="N3530">
        <v>2</v>
      </c>
      <c r="O3530" s="307">
        <v>600</v>
      </c>
      <c r="P3530">
        <v>802</v>
      </c>
      <c r="Q3530" t="str">
        <f t="shared" si="68"/>
        <v>G3 - Small C&amp;I</v>
      </c>
    </row>
    <row r="3531" spans="1:17" x14ac:dyDescent="0.35">
      <c r="A3531">
        <v>49</v>
      </c>
      <c r="B3531" t="s">
        <v>420</v>
      </c>
      <c r="C3531">
        <v>2021</v>
      </c>
      <c r="D3531">
        <v>3</v>
      </c>
      <c r="E3531" t="s">
        <v>701</v>
      </c>
      <c r="F3531">
        <v>10</v>
      </c>
      <c r="G3531" t="s">
        <v>652</v>
      </c>
      <c r="H3531">
        <v>400</v>
      </c>
      <c r="I3531" t="s">
        <v>656</v>
      </c>
      <c r="J3531">
        <v>1247</v>
      </c>
      <c r="K3531" t="s">
        <v>625</v>
      </c>
      <c r="L3531">
        <v>207</v>
      </c>
      <c r="M3531" t="s">
        <v>653</v>
      </c>
      <c r="N3531" s="306">
        <v>206103</v>
      </c>
      <c r="O3531" s="307">
        <v>41003755</v>
      </c>
      <c r="P3531" s="306">
        <v>27954495</v>
      </c>
      <c r="Q3531" t="str">
        <f t="shared" si="68"/>
        <v>G1 - Residential</v>
      </c>
    </row>
    <row r="3532" spans="1:17" x14ac:dyDescent="0.35">
      <c r="A3532">
        <v>49</v>
      </c>
      <c r="B3532" t="s">
        <v>420</v>
      </c>
      <c r="C3532">
        <v>2021</v>
      </c>
      <c r="D3532">
        <v>3</v>
      </c>
      <c r="E3532" t="s">
        <v>701</v>
      </c>
      <c r="F3532">
        <v>10</v>
      </c>
      <c r="G3532" t="s">
        <v>652</v>
      </c>
      <c r="H3532">
        <v>401</v>
      </c>
      <c r="I3532" t="s">
        <v>657</v>
      </c>
      <c r="J3532">
        <v>1012</v>
      </c>
      <c r="K3532" t="s">
        <v>625</v>
      </c>
      <c r="L3532">
        <v>200</v>
      </c>
      <c r="M3532" t="s">
        <v>587</v>
      </c>
      <c r="N3532">
        <v>10</v>
      </c>
      <c r="O3532" s="307">
        <v>1872</v>
      </c>
      <c r="P3532" s="306">
        <v>1207</v>
      </c>
      <c r="Q3532" t="str">
        <f t="shared" si="68"/>
        <v>G1 - Residential</v>
      </c>
    </row>
    <row r="3533" spans="1:17" x14ac:dyDescent="0.35">
      <c r="A3533">
        <v>49</v>
      </c>
      <c r="B3533" t="s">
        <v>420</v>
      </c>
      <c r="C3533">
        <v>2021</v>
      </c>
      <c r="D3533">
        <v>3</v>
      </c>
      <c r="E3533" t="s">
        <v>701</v>
      </c>
      <c r="F3533">
        <v>10</v>
      </c>
      <c r="G3533" t="s">
        <v>652</v>
      </c>
      <c r="H3533">
        <v>402</v>
      </c>
      <c r="I3533" t="s">
        <v>697</v>
      </c>
      <c r="J3533">
        <v>1301</v>
      </c>
      <c r="K3533" t="s">
        <v>625</v>
      </c>
      <c r="L3533">
        <v>207</v>
      </c>
      <c r="M3533" t="s">
        <v>653</v>
      </c>
      <c r="N3533" s="306">
        <v>18635</v>
      </c>
      <c r="O3533" s="307">
        <v>2654619</v>
      </c>
      <c r="P3533" s="306">
        <v>2463190</v>
      </c>
      <c r="Q3533" t="str">
        <f t="shared" si="68"/>
        <v>G2 - Low Income Residential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96"/>
  <sheetViews>
    <sheetView topLeftCell="A22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402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403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404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405</v>
      </c>
      <c r="E5">
        <v>8072</v>
      </c>
      <c r="G5" s="176" t="s">
        <v>45</v>
      </c>
      <c r="H5" s="175">
        <v>44282</v>
      </c>
    </row>
    <row r="6" spans="1:14" x14ac:dyDescent="0.35">
      <c r="A6" t="s">
        <v>52</v>
      </c>
      <c r="B6" s="175">
        <v>43554</v>
      </c>
      <c r="C6">
        <v>49</v>
      </c>
      <c r="D6" t="s">
        <v>406</v>
      </c>
      <c r="E6">
        <v>1042</v>
      </c>
      <c r="G6" s="177" t="s">
        <v>54</v>
      </c>
      <c r="H6" s="178">
        <v>182218550.94</v>
      </c>
    </row>
    <row r="7" spans="1:14" x14ac:dyDescent="0.35">
      <c r="A7" t="s">
        <v>52</v>
      </c>
      <c r="B7" s="175">
        <v>43554</v>
      </c>
      <c r="C7">
        <v>49</v>
      </c>
      <c r="D7" t="s">
        <v>407</v>
      </c>
      <c r="E7">
        <v>305</v>
      </c>
      <c r="G7" s="179" t="s">
        <v>402</v>
      </c>
      <c r="H7" s="178">
        <v>57321177.200000003</v>
      </c>
    </row>
    <row r="8" spans="1:14" x14ac:dyDescent="0.35">
      <c r="A8" t="s">
        <v>52</v>
      </c>
      <c r="B8" s="175">
        <v>43554</v>
      </c>
      <c r="C8">
        <v>49</v>
      </c>
      <c r="D8" t="s">
        <v>408</v>
      </c>
      <c r="E8">
        <v>222692</v>
      </c>
      <c r="G8" s="179" t="s">
        <v>403</v>
      </c>
      <c r="H8" s="178">
        <v>3150360.98</v>
      </c>
    </row>
    <row r="9" spans="1:14" x14ac:dyDescent="0.35">
      <c r="A9" t="s">
        <v>52</v>
      </c>
      <c r="B9" s="175">
        <v>43554</v>
      </c>
      <c r="C9">
        <v>49</v>
      </c>
      <c r="D9" t="s">
        <v>409</v>
      </c>
      <c r="E9">
        <v>20348</v>
      </c>
      <c r="G9" s="179" t="s">
        <v>404</v>
      </c>
      <c r="H9" s="178">
        <v>11695611.050000001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410</v>
      </c>
      <c r="E10">
        <v>18657</v>
      </c>
      <c r="G10" s="179" t="s">
        <v>405</v>
      </c>
      <c r="H10" s="178">
        <v>19983619.93</v>
      </c>
    </row>
    <row r="11" spans="1:14" x14ac:dyDescent="0.35">
      <c r="A11" t="s">
        <v>52</v>
      </c>
      <c r="B11" s="175">
        <v>43554</v>
      </c>
      <c r="C11">
        <v>49</v>
      </c>
      <c r="D11" t="s">
        <v>411</v>
      </c>
      <c r="E11">
        <v>5102</v>
      </c>
      <c r="G11" s="179" t="s">
        <v>406</v>
      </c>
      <c r="H11" s="178">
        <v>25225636.960000001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412</v>
      </c>
      <c r="E12">
        <v>774</v>
      </c>
      <c r="G12" s="179" t="s">
        <v>407</v>
      </c>
      <c r="H12" s="178">
        <v>37205.480000000003</v>
      </c>
    </row>
    <row r="13" spans="1:14" x14ac:dyDescent="0.35">
      <c r="A13" t="s">
        <v>52</v>
      </c>
      <c r="B13" s="175">
        <v>43554</v>
      </c>
      <c r="C13">
        <v>49</v>
      </c>
      <c r="D13" t="s">
        <v>413</v>
      </c>
      <c r="E13">
        <v>27</v>
      </c>
      <c r="G13" s="179" t="s">
        <v>408</v>
      </c>
      <c r="H13" s="178">
        <v>42093415.75</v>
      </c>
    </row>
    <row r="14" spans="1:14" x14ac:dyDescent="0.35">
      <c r="A14" t="s">
        <v>52</v>
      </c>
      <c r="B14" s="175">
        <v>43582</v>
      </c>
      <c r="C14">
        <v>49</v>
      </c>
      <c r="D14" t="s">
        <v>402</v>
      </c>
      <c r="E14">
        <v>402660</v>
      </c>
      <c r="G14" s="179" t="s">
        <v>409</v>
      </c>
      <c r="H14" s="178">
        <v>1979760.57</v>
      </c>
    </row>
    <row r="15" spans="1:14" x14ac:dyDescent="0.35">
      <c r="A15" t="s">
        <v>52</v>
      </c>
      <c r="B15" s="175">
        <v>43582</v>
      </c>
      <c r="C15">
        <v>49</v>
      </c>
      <c r="D15" t="s">
        <v>403</v>
      </c>
      <c r="E15">
        <v>33723</v>
      </c>
      <c r="G15" s="179" t="s">
        <v>410</v>
      </c>
      <c r="H15" s="178">
        <v>6075236.54</v>
      </c>
    </row>
    <row r="16" spans="1:14" x14ac:dyDescent="0.35">
      <c r="A16" t="s">
        <v>52</v>
      </c>
      <c r="B16" s="175">
        <v>43582</v>
      </c>
      <c r="C16">
        <v>49</v>
      </c>
      <c r="D16" t="s">
        <v>404</v>
      </c>
      <c r="E16">
        <v>51024</v>
      </c>
      <c r="G16" s="179" t="s">
        <v>411</v>
      </c>
      <c r="H16" s="178">
        <v>7794204.3600000003</v>
      </c>
    </row>
    <row r="17" spans="1:8" x14ac:dyDescent="0.35">
      <c r="A17" t="s">
        <v>52</v>
      </c>
      <c r="B17" s="175">
        <v>43582</v>
      </c>
      <c r="C17">
        <v>49</v>
      </c>
      <c r="D17" t="s">
        <v>405</v>
      </c>
      <c r="E17">
        <v>8078</v>
      </c>
      <c r="G17" s="179" t="s">
        <v>412</v>
      </c>
      <c r="H17" s="178">
        <v>6860468.6699999999</v>
      </c>
    </row>
    <row r="18" spans="1:8" x14ac:dyDescent="0.35">
      <c r="A18" t="s">
        <v>52</v>
      </c>
      <c r="B18" s="175">
        <v>43582</v>
      </c>
      <c r="C18">
        <v>49</v>
      </c>
      <c r="D18" t="s">
        <v>406</v>
      </c>
      <c r="E18">
        <v>1043</v>
      </c>
      <c r="G18" s="179" t="s">
        <v>413</v>
      </c>
      <c r="H18" s="178">
        <v>1853.45</v>
      </c>
    </row>
    <row r="19" spans="1:8" x14ac:dyDescent="0.35">
      <c r="A19" t="s">
        <v>52</v>
      </c>
      <c r="B19" s="175">
        <v>43582</v>
      </c>
      <c r="C19">
        <v>49</v>
      </c>
      <c r="D19" t="s">
        <v>407</v>
      </c>
      <c r="E19">
        <v>305</v>
      </c>
      <c r="G19" s="177" t="s">
        <v>55</v>
      </c>
      <c r="H19" s="178">
        <v>192889558.41000003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408</v>
      </c>
      <c r="E20">
        <v>222614</v>
      </c>
      <c r="G20" s="179" t="s">
        <v>402</v>
      </c>
      <c r="H20" s="178">
        <v>61620218.119999997</v>
      </c>
    </row>
    <row r="21" spans="1:8" x14ac:dyDescent="0.35">
      <c r="A21" t="s">
        <v>52</v>
      </c>
      <c r="B21" s="175">
        <v>43582</v>
      </c>
      <c r="C21">
        <v>49</v>
      </c>
      <c r="D21" t="s">
        <v>409</v>
      </c>
      <c r="E21">
        <v>20333</v>
      </c>
      <c r="G21" s="179" t="s">
        <v>403</v>
      </c>
      <c r="H21" s="178">
        <v>3067578.62</v>
      </c>
    </row>
    <row r="22" spans="1:8" x14ac:dyDescent="0.35">
      <c r="A22" t="s">
        <v>52</v>
      </c>
      <c r="B22" s="175">
        <v>43582</v>
      </c>
      <c r="C22">
        <v>49</v>
      </c>
      <c r="D22" t="s">
        <v>410</v>
      </c>
      <c r="E22">
        <v>18643</v>
      </c>
      <c r="G22" s="179" t="s">
        <v>404</v>
      </c>
      <c r="H22" s="178">
        <v>12694277.310000001</v>
      </c>
    </row>
    <row r="23" spans="1:8" x14ac:dyDescent="0.35">
      <c r="A23" t="s">
        <v>52</v>
      </c>
      <c r="B23" s="175">
        <v>43582</v>
      </c>
      <c r="C23">
        <v>49</v>
      </c>
      <c r="D23" t="s">
        <v>411</v>
      </c>
      <c r="E23">
        <v>5104</v>
      </c>
      <c r="G23" s="179" t="s">
        <v>405</v>
      </c>
      <c r="H23" s="178">
        <v>21215270.329999998</v>
      </c>
    </row>
    <row r="24" spans="1:8" x14ac:dyDescent="0.35">
      <c r="A24" t="s">
        <v>52</v>
      </c>
      <c r="B24" s="175">
        <v>43582</v>
      </c>
      <c r="C24">
        <v>49</v>
      </c>
      <c r="D24" t="s">
        <v>412</v>
      </c>
      <c r="E24">
        <v>773</v>
      </c>
      <c r="G24" s="179" t="s">
        <v>406</v>
      </c>
      <c r="H24" s="178">
        <v>24691259.059999999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413</v>
      </c>
      <c r="E25">
        <v>27</v>
      </c>
      <c r="G25" s="179" t="s">
        <v>407</v>
      </c>
      <c r="H25" s="178">
        <v>54017.37</v>
      </c>
    </row>
    <row r="26" spans="1:8" x14ac:dyDescent="0.35">
      <c r="A26" t="s">
        <v>52</v>
      </c>
      <c r="B26" s="175">
        <v>43610</v>
      </c>
      <c r="C26">
        <v>49</v>
      </c>
      <c r="D26" t="s">
        <v>402</v>
      </c>
      <c r="E26">
        <v>402309</v>
      </c>
      <c r="G26" s="179" t="s">
        <v>408</v>
      </c>
      <c r="H26" s="178">
        <v>44552787.350000001</v>
      </c>
    </row>
    <row r="27" spans="1:8" x14ac:dyDescent="0.35">
      <c r="A27" t="s">
        <v>52</v>
      </c>
      <c r="B27" s="175">
        <v>43610</v>
      </c>
      <c r="C27">
        <v>49</v>
      </c>
      <c r="D27" t="s">
        <v>403</v>
      </c>
      <c r="E27">
        <v>33714</v>
      </c>
      <c r="G27" s="179" t="s">
        <v>409</v>
      </c>
      <c r="H27" s="178">
        <v>1937584.36</v>
      </c>
    </row>
    <row r="28" spans="1:8" x14ac:dyDescent="0.35">
      <c r="A28" t="s">
        <v>52</v>
      </c>
      <c r="B28" s="175">
        <v>43610</v>
      </c>
      <c r="C28">
        <v>49</v>
      </c>
      <c r="D28" t="s">
        <v>404</v>
      </c>
      <c r="E28">
        <v>51082</v>
      </c>
      <c r="G28" s="179" t="s">
        <v>410</v>
      </c>
      <c r="H28" s="178">
        <v>7325644.3099999996</v>
      </c>
    </row>
    <row r="29" spans="1:8" x14ac:dyDescent="0.35">
      <c r="A29" t="s">
        <v>52</v>
      </c>
      <c r="B29" s="175">
        <v>43610</v>
      </c>
      <c r="C29">
        <v>49</v>
      </c>
      <c r="D29" t="s">
        <v>405</v>
      </c>
      <c r="E29">
        <v>8081</v>
      </c>
      <c r="G29" s="179" t="s">
        <v>411</v>
      </c>
      <c r="H29" s="178">
        <v>9117029.9100000001</v>
      </c>
    </row>
    <row r="30" spans="1:8" x14ac:dyDescent="0.35">
      <c r="A30" t="s">
        <v>52</v>
      </c>
      <c r="B30" s="175">
        <v>43610</v>
      </c>
      <c r="C30">
        <v>49</v>
      </c>
      <c r="D30" t="s">
        <v>406</v>
      </c>
      <c r="E30">
        <v>1044</v>
      </c>
      <c r="G30" s="179" t="s">
        <v>412</v>
      </c>
      <c r="H30" s="178">
        <v>6611908.4299999997</v>
      </c>
    </row>
    <row r="31" spans="1:8" x14ac:dyDescent="0.35">
      <c r="A31" t="s">
        <v>52</v>
      </c>
      <c r="B31" s="175">
        <v>43610</v>
      </c>
      <c r="C31">
        <v>49</v>
      </c>
      <c r="D31" t="s">
        <v>407</v>
      </c>
      <c r="E31">
        <v>305</v>
      </c>
      <c r="G31" s="179" t="s">
        <v>413</v>
      </c>
      <c r="H31" s="178">
        <v>1983.24</v>
      </c>
    </row>
    <row r="32" spans="1:8" x14ac:dyDescent="0.35">
      <c r="A32" t="s">
        <v>52</v>
      </c>
      <c r="B32" s="175">
        <v>43610</v>
      </c>
      <c r="C32">
        <v>49</v>
      </c>
      <c r="D32" t="s">
        <v>408</v>
      </c>
      <c r="E32">
        <v>222273</v>
      </c>
      <c r="G32" s="177" t="s">
        <v>56</v>
      </c>
      <c r="H32" s="178">
        <v>857314</v>
      </c>
    </row>
    <row r="33" spans="1:8" x14ac:dyDescent="0.35">
      <c r="A33" t="s">
        <v>52</v>
      </c>
      <c r="B33" s="175">
        <v>43610</v>
      </c>
      <c r="C33">
        <v>49</v>
      </c>
      <c r="D33" t="s">
        <v>409</v>
      </c>
      <c r="E33">
        <v>20344</v>
      </c>
      <c r="G33" s="179" t="s">
        <v>402</v>
      </c>
      <c r="H33" s="178">
        <v>450171</v>
      </c>
    </row>
    <row r="34" spans="1:8" x14ac:dyDescent="0.35">
      <c r="A34" t="s">
        <v>52</v>
      </c>
      <c r="B34" s="175">
        <v>43610</v>
      </c>
      <c r="C34">
        <v>49</v>
      </c>
      <c r="D34" t="s">
        <v>410</v>
      </c>
      <c r="E34">
        <v>18600</v>
      </c>
      <c r="G34" s="179" t="s">
        <v>403</v>
      </c>
      <c r="H34" s="178">
        <v>34522</v>
      </c>
    </row>
    <row r="35" spans="1:8" x14ac:dyDescent="0.35">
      <c r="A35" t="s">
        <v>52</v>
      </c>
      <c r="B35" s="175">
        <v>43610</v>
      </c>
      <c r="C35">
        <v>49</v>
      </c>
      <c r="D35" t="s">
        <v>411</v>
      </c>
      <c r="E35">
        <v>5100</v>
      </c>
      <c r="G35" s="179" t="s">
        <v>404</v>
      </c>
      <c r="H35" s="178">
        <v>60847</v>
      </c>
    </row>
    <row r="36" spans="1:8" x14ac:dyDescent="0.35">
      <c r="A36" t="s">
        <v>52</v>
      </c>
      <c r="B36" s="175">
        <v>43610</v>
      </c>
      <c r="C36">
        <v>49</v>
      </c>
      <c r="D36" t="s">
        <v>412</v>
      </c>
      <c r="E36">
        <v>771</v>
      </c>
      <c r="G36" s="179" t="s">
        <v>405</v>
      </c>
      <c r="H36" s="178">
        <v>11555</v>
      </c>
    </row>
    <row r="37" spans="1:8" x14ac:dyDescent="0.35">
      <c r="A37" t="s">
        <v>52</v>
      </c>
      <c r="B37" s="175">
        <v>43610</v>
      </c>
      <c r="C37">
        <v>49</v>
      </c>
      <c r="D37" t="s">
        <v>413</v>
      </c>
      <c r="E37">
        <v>27</v>
      </c>
      <c r="G37" s="179" t="s">
        <v>406</v>
      </c>
      <c r="H37" s="178">
        <v>1653</v>
      </c>
    </row>
    <row r="38" spans="1:8" x14ac:dyDescent="0.35">
      <c r="A38" t="s">
        <v>52</v>
      </c>
      <c r="B38" s="175">
        <v>43645</v>
      </c>
      <c r="C38">
        <v>49</v>
      </c>
      <c r="D38" t="s">
        <v>402</v>
      </c>
      <c r="E38">
        <v>402127</v>
      </c>
      <c r="G38" s="179" t="s">
        <v>407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403</v>
      </c>
      <c r="E39">
        <v>33684</v>
      </c>
      <c r="G39" s="179" t="s">
        <v>408</v>
      </c>
      <c r="H39" s="178">
        <v>245426</v>
      </c>
    </row>
    <row r="40" spans="1:8" x14ac:dyDescent="0.35">
      <c r="A40" t="s">
        <v>52</v>
      </c>
      <c r="B40" s="175">
        <v>43645</v>
      </c>
      <c r="C40">
        <v>49</v>
      </c>
      <c r="D40" t="s">
        <v>404</v>
      </c>
      <c r="E40">
        <v>51217</v>
      </c>
      <c r="G40" s="179" t="s">
        <v>409</v>
      </c>
      <c r="H40" s="178">
        <v>24214</v>
      </c>
    </row>
    <row r="41" spans="1:8" x14ac:dyDescent="0.35">
      <c r="A41" t="s">
        <v>52</v>
      </c>
      <c r="B41" s="175">
        <v>43645</v>
      </c>
      <c r="C41">
        <v>49</v>
      </c>
      <c r="D41" t="s">
        <v>405</v>
      </c>
      <c r="E41">
        <v>8094</v>
      </c>
      <c r="G41" s="179" t="s">
        <v>410</v>
      </c>
      <c r="H41" s="178">
        <v>21648</v>
      </c>
    </row>
    <row r="42" spans="1:8" x14ac:dyDescent="0.35">
      <c r="A42" t="s">
        <v>52</v>
      </c>
      <c r="B42" s="175">
        <v>43645</v>
      </c>
      <c r="C42">
        <v>49</v>
      </c>
      <c r="D42" t="s">
        <v>406</v>
      </c>
      <c r="E42">
        <v>1045</v>
      </c>
      <c r="G42" s="179" t="s">
        <v>411</v>
      </c>
      <c r="H42" s="178">
        <v>6216</v>
      </c>
    </row>
    <row r="43" spans="1:8" x14ac:dyDescent="0.35">
      <c r="A43" t="s">
        <v>52</v>
      </c>
      <c r="B43" s="175">
        <v>43645</v>
      </c>
      <c r="C43">
        <v>49</v>
      </c>
      <c r="D43" t="s">
        <v>407</v>
      </c>
      <c r="E43">
        <v>304</v>
      </c>
      <c r="G43" s="179" t="s">
        <v>412</v>
      </c>
      <c r="H43" s="178">
        <v>1019</v>
      </c>
    </row>
    <row r="44" spans="1:8" x14ac:dyDescent="0.35">
      <c r="A44" t="s">
        <v>52</v>
      </c>
      <c r="B44" s="175">
        <v>43645</v>
      </c>
      <c r="C44">
        <v>49</v>
      </c>
      <c r="D44" t="s">
        <v>408</v>
      </c>
      <c r="E44">
        <v>222068</v>
      </c>
      <c r="G44" s="179" t="s">
        <v>413</v>
      </c>
      <c r="H44" s="178">
        <v>35</v>
      </c>
    </row>
    <row r="45" spans="1:8" x14ac:dyDescent="0.35">
      <c r="A45" t="s">
        <v>52</v>
      </c>
      <c r="B45" s="175">
        <v>43645</v>
      </c>
      <c r="C45">
        <v>49</v>
      </c>
      <c r="D45" t="s">
        <v>409</v>
      </c>
      <c r="E45">
        <v>20299</v>
      </c>
      <c r="G45" s="177" t="s">
        <v>61</v>
      </c>
      <c r="H45" s="178">
        <v>16</v>
      </c>
    </row>
    <row r="46" spans="1:8" x14ac:dyDescent="0.35">
      <c r="A46" t="s">
        <v>52</v>
      </c>
      <c r="B46" s="175">
        <v>43645</v>
      </c>
      <c r="C46">
        <v>49</v>
      </c>
      <c r="D46" t="s">
        <v>410</v>
      </c>
      <c r="E46">
        <v>18536</v>
      </c>
      <c r="G46" s="179" t="s">
        <v>404</v>
      </c>
      <c r="H46" s="178">
        <v>3</v>
      </c>
    </row>
    <row r="47" spans="1:8" x14ac:dyDescent="0.35">
      <c r="A47" t="s">
        <v>52</v>
      </c>
      <c r="B47" s="175">
        <v>43645</v>
      </c>
      <c r="C47">
        <v>49</v>
      </c>
      <c r="D47" t="s">
        <v>411</v>
      </c>
      <c r="E47">
        <v>5101</v>
      </c>
      <c r="G47" s="179" t="s">
        <v>405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412</v>
      </c>
      <c r="E48">
        <v>769</v>
      </c>
      <c r="G48" s="179" t="s">
        <v>410</v>
      </c>
      <c r="H48" s="178">
        <v>8</v>
      </c>
    </row>
    <row r="49" spans="1:8" x14ac:dyDescent="0.35">
      <c r="A49" t="s">
        <v>52</v>
      </c>
      <c r="B49" s="175">
        <v>43645</v>
      </c>
      <c r="C49">
        <v>49</v>
      </c>
      <c r="D49" t="s">
        <v>413</v>
      </c>
      <c r="E49">
        <v>27</v>
      </c>
      <c r="G49" s="179" t="s">
        <v>411</v>
      </c>
      <c r="H49" s="178">
        <v>3</v>
      </c>
    </row>
    <row r="50" spans="1:8" x14ac:dyDescent="0.35">
      <c r="A50" t="s">
        <v>52</v>
      </c>
      <c r="B50" s="175">
        <v>43673</v>
      </c>
      <c r="C50">
        <v>49</v>
      </c>
      <c r="D50" t="s">
        <v>402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403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404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405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406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407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408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409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410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411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412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413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402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403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404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405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406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407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408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409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410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411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412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413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402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403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404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405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406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407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408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409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410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411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412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413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402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403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404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405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406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407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408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409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410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411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412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413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402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403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404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405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406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407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408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409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410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411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412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413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402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403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404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405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406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407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408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409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410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411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412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413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402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403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404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405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406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407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408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409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410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411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412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413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402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403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404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405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406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407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408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409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410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411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412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413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402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403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404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405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406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407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408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409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410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411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412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413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402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403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404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405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406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408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409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410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411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412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402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403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404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405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406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408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409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410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411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412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413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402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403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404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405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406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407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408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409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410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411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412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413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402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403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404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405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406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407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408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409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410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411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412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413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402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403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404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405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406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407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408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409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410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411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412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413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402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403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404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405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406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407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408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409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410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411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412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413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402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403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404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405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406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407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408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409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410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411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412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402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403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404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405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406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407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408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409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410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411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412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402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403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404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405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406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407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408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409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410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411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412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413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402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403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404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405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406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407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408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409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410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411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412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402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403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404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405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406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407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408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409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410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411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412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402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403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404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405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406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408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409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410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411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412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402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403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404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405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406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407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408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409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410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411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412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402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403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404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405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406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408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409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410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411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412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402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403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404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405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406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408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409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410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411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412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413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402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403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404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405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406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407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408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409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410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411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412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413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402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403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404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405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406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408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409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410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411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412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413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402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403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404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405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406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408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409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410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411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412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402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403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404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405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406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408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409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410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411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412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413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402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403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404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405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406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408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409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410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411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412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402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403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404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405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406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408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409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410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411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412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402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403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404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405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406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408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409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410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411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412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413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402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403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404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405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406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407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408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409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410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411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412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402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403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404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405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406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408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409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410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411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412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402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403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404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405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406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408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409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410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411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412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402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403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404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405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406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407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408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409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410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411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412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402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403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404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405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406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408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409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410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411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412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402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403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404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405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406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408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409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410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411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412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402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403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404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405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406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408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409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410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411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412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413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402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403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404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405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406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407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408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409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410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411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412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402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403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404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405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406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408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409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410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411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412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413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402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403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404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405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406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408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409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410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411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412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402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403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404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405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406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408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409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410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411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412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402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403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404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405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406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408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409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410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411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412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402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403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404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405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406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408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409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410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411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412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402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403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404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405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406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408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409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410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411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412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402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403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404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405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406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407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408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409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410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411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412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402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403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404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405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406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408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409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410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411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412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402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403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404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405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406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408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409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410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411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412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402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403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404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405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406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408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409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410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411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412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402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403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404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405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406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408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409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410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411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412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402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403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404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405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406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408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409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410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411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412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402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403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404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405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406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408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409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410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411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412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402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403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404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405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406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407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408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409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410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411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412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402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403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404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405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406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407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408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409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410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411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412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413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402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403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404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405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406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407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408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409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410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411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412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402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403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404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405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406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407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408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409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410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411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412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402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403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404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405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406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407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408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409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410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411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412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402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403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404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405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406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407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408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409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410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411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412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402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403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404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405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406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408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409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410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411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412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402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403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404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405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406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408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409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410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411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412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402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403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404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405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406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408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409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410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411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412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402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403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404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405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406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407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408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409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410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411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412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413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402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403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404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405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406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407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408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409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410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411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412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413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402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403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404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405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406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407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408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409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410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411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412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413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402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403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404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405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406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407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408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409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410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411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412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413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402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403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404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405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406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407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408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409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410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411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412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413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402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403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404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405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406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407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408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409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410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411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412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413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402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403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404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405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406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407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408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409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410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411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412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413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402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403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404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405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406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407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408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409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410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411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412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413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402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403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404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405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406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407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408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409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410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411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412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413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402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403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404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405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406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407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408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409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410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411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412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413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402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403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404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405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406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407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408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409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410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411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412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413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402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403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404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405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406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407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408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409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410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411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412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413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402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403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404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405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406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407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408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409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410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411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412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413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402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403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404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405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406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407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408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409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410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411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412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413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402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403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404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405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406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407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408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409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410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411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412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413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402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403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404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405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406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407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408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409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410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411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412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413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402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403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404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405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406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407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408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409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410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411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412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413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402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403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404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405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406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407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408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409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410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411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412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413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402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403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404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405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406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407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408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409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410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411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412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413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402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403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404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405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406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407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408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409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410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411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412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413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402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403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404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405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406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407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408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409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410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411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412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413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402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403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404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405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406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407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408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409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410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411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412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413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402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403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404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405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406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407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408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409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410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411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412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413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402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403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404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405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406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407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408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409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410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411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412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413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402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403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404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405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406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407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408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409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410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411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412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413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402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403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404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405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406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407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408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409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410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411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412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413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402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403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404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405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406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407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408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409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410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411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412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413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402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403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404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405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406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407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408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409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410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411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412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413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402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403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404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405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406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407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408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409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410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411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412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413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402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403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404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405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406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407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408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409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410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411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412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413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402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403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404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405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406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407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408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409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410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411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412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413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402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403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404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405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406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407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408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409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410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411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412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413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402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403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404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405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406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407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408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409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410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411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412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413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402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403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404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405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406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407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408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409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410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411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412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413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402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403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404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405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406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407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408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409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410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411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412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413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402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403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404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405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406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407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408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409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410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411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412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413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402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403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404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405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406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407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408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409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410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411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412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413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402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403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404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405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406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407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408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409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410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411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412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413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402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403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404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405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406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407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408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409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410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411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412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413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402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403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404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405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406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407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408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409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410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411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412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413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402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403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404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405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406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407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408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409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410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411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412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413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402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403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404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405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406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407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408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409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410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411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412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413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402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403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404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405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406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407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408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409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410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411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412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413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402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403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404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405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406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407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408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409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410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411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412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413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402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403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404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405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406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407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408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409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410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411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412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413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402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403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404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405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406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407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408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409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410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411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412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413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402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403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404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405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406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407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408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409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410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411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412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413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402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403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404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405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406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407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408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409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410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411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412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413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402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403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404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405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406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407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408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409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410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411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412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413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402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403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404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405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406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407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408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409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410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411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412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413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402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403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404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405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406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407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408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409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410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411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412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413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402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403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404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405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406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407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408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409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410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411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412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413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402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403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404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405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406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407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408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409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410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411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412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413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402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403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404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405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406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407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408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409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410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411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412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413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402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403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404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405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406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407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408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409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410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411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412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413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402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403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404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405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406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407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408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409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410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411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412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413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402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403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404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405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406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407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408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409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410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411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412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413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402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403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404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405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406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407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408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409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410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411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412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413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402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403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404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405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406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407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408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409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410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411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412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413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402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403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404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405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406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407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408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409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410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411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412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413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402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403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404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405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406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407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408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409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410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411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412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413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402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403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404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405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406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407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408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409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410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411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412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413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402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403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404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405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406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407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408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409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410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411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412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413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402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403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404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405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406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407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408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409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410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411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412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413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402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403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404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405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406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407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408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409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410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411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412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413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402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403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404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405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406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407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408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409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410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411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412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413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402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403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404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405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406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407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408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409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410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411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412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413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402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403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404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405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406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408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409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410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411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412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413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402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403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404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405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406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407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408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409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410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411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412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413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402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403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404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405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406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408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409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410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411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412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413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402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403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404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405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406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407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408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409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410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411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412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413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402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403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404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405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406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407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408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409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410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411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412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413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402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403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404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405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406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407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408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409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410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411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412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413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402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403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404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405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406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407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408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409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410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411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412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413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402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403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404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405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406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407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408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409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410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411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412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413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402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403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404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405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406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407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408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409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410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411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412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413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402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403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404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405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406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407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408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409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410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411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412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413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402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403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404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405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406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407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408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409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410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411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412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413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402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403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404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405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406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407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408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409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410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411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412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413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402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403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404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405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406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407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408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409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410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411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412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413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402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403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404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405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406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408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409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410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411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412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413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402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403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404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405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406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407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408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409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410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411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412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413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402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403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404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405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406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407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408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409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410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411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412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413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402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403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404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405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406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407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408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409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410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411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412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413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402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403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404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405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406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407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408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409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410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411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412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413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402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403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404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405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406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407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408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409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410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411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412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413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402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403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404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405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406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407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408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409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410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411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412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413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402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403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404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405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406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407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408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409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410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411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412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413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402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403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404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405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406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407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408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409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410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411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412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413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402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403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404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405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406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407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408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409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410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411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412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413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402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403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404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405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406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407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408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409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410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411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412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413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404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405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408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409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410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411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402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403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404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405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408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409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410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411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402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403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404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405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408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409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410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411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402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403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404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405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408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409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410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402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403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404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405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408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409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410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412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402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403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404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405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408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409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410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411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402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403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404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405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408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409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410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402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403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404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405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408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409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410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402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404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405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408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410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402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404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405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410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411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404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405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410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402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403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404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405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408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409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410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411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412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402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403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404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405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408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409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410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402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403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408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409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402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403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408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409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402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403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408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409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402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403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408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409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402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403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408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409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402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403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408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409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402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403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408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409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402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403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408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409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402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403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408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409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402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403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408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409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402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403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408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409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402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403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408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409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402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403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408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409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402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403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404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405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406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408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409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410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411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412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402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403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404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405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406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408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409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410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411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412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402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403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404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405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406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408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409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410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411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402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403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404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405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406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408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409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410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411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412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402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403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404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405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406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408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409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410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411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412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402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403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404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405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406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408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409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410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411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412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402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403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404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405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406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408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409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410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411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402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403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404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405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406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408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409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410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411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402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403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404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405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408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409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410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411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402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403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404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405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408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409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410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411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412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402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403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404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405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408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409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410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411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412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402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403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404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405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408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409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410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411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412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402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403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404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405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408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409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410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411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412</v>
      </c>
      <c r="E2062">
        <v>2</v>
      </c>
    </row>
    <row r="2063" spans="1:5" x14ac:dyDescent="0.35">
      <c r="A2063" t="s">
        <v>419</v>
      </c>
      <c r="B2063" s="175">
        <v>43554</v>
      </c>
      <c r="C2063">
        <v>49</v>
      </c>
      <c r="D2063" t="s">
        <v>402</v>
      </c>
      <c r="E2063">
        <v>30955905.370000001</v>
      </c>
    </row>
    <row r="2064" spans="1:5" x14ac:dyDescent="0.35">
      <c r="A2064" t="s">
        <v>419</v>
      </c>
      <c r="B2064" s="175">
        <v>43554</v>
      </c>
      <c r="C2064">
        <v>49</v>
      </c>
      <c r="D2064" t="s">
        <v>403</v>
      </c>
      <c r="E2064">
        <v>2576328.0299999998</v>
      </c>
    </row>
    <row r="2065" spans="1:5" x14ac:dyDescent="0.35">
      <c r="A2065" t="s">
        <v>419</v>
      </c>
      <c r="B2065" s="175">
        <v>43554</v>
      </c>
      <c r="C2065">
        <v>49</v>
      </c>
      <c r="D2065" t="s">
        <v>404</v>
      </c>
      <c r="E2065">
        <v>7431596.1399999997</v>
      </c>
    </row>
    <row r="2066" spans="1:5" x14ac:dyDescent="0.35">
      <c r="A2066" t="s">
        <v>419</v>
      </c>
      <c r="B2066" s="175">
        <v>43554</v>
      </c>
      <c r="C2066">
        <v>49</v>
      </c>
      <c r="D2066" t="s">
        <v>405</v>
      </c>
      <c r="E2066">
        <v>12767529.970000001</v>
      </c>
    </row>
    <row r="2067" spans="1:5" x14ac:dyDescent="0.35">
      <c r="A2067" t="s">
        <v>419</v>
      </c>
      <c r="B2067" s="175">
        <v>43554</v>
      </c>
      <c r="C2067">
        <v>49</v>
      </c>
      <c r="D2067" t="s">
        <v>406</v>
      </c>
      <c r="E2067">
        <v>15252895.32</v>
      </c>
    </row>
    <row r="2068" spans="1:5" x14ac:dyDescent="0.35">
      <c r="A2068" t="s">
        <v>419</v>
      </c>
      <c r="B2068" s="175">
        <v>43554</v>
      </c>
      <c r="C2068">
        <v>49</v>
      </c>
      <c r="D2068" t="s">
        <v>407</v>
      </c>
      <c r="E2068">
        <v>8898.5300000000007</v>
      </c>
    </row>
    <row r="2069" spans="1:5" x14ac:dyDescent="0.35">
      <c r="A2069" t="s">
        <v>419</v>
      </c>
      <c r="B2069" s="175">
        <v>43554</v>
      </c>
      <c r="C2069">
        <v>49</v>
      </c>
      <c r="D2069" t="s">
        <v>408</v>
      </c>
      <c r="E2069">
        <v>24536141.59</v>
      </c>
    </row>
    <row r="2070" spans="1:5" x14ac:dyDescent="0.35">
      <c r="A2070" t="s">
        <v>419</v>
      </c>
      <c r="B2070" s="175">
        <v>43554</v>
      </c>
      <c r="C2070">
        <v>49</v>
      </c>
      <c r="D2070" t="s">
        <v>409</v>
      </c>
      <c r="E2070">
        <v>3493716.82</v>
      </c>
    </row>
    <row r="2071" spans="1:5" x14ac:dyDescent="0.35">
      <c r="A2071" t="s">
        <v>419</v>
      </c>
      <c r="B2071" s="175">
        <v>43554</v>
      </c>
      <c r="C2071">
        <v>49</v>
      </c>
      <c r="D2071" t="s">
        <v>410</v>
      </c>
      <c r="E2071">
        <v>3663163.08</v>
      </c>
    </row>
    <row r="2072" spans="1:5" x14ac:dyDescent="0.35">
      <c r="A2072" t="s">
        <v>419</v>
      </c>
      <c r="B2072" s="175">
        <v>43554</v>
      </c>
      <c r="C2072">
        <v>49</v>
      </c>
      <c r="D2072" t="s">
        <v>411</v>
      </c>
      <c r="E2072">
        <v>4907926.0199999996</v>
      </c>
    </row>
    <row r="2073" spans="1:5" x14ac:dyDescent="0.35">
      <c r="A2073" t="s">
        <v>419</v>
      </c>
      <c r="B2073" s="175">
        <v>43554</v>
      </c>
      <c r="C2073">
        <v>49</v>
      </c>
      <c r="D2073" t="s">
        <v>412</v>
      </c>
      <c r="E2073">
        <v>2636702.39</v>
      </c>
    </row>
    <row r="2074" spans="1:5" x14ac:dyDescent="0.35">
      <c r="A2074" t="s">
        <v>419</v>
      </c>
      <c r="B2074" s="175">
        <v>43554</v>
      </c>
      <c r="C2074">
        <v>49</v>
      </c>
      <c r="D2074" t="s">
        <v>413</v>
      </c>
      <c r="E2074">
        <v>486044.57</v>
      </c>
    </row>
    <row r="2075" spans="1:5" x14ac:dyDescent="0.35">
      <c r="A2075" t="s">
        <v>419</v>
      </c>
      <c r="B2075" s="175">
        <v>43582</v>
      </c>
      <c r="C2075">
        <v>49</v>
      </c>
      <c r="D2075" t="s">
        <v>402</v>
      </c>
      <c r="E2075">
        <v>25608881.640000001</v>
      </c>
    </row>
    <row r="2076" spans="1:5" x14ac:dyDescent="0.35">
      <c r="A2076" t="s">
        <v>419</v>
      </c>
      <c r="B2076" s="175">
        <v>43582</v>
      </c>
      <c r="C2076">
        <v>49</v>
      </c>
      <c r="D2076" t="s">
        <v>403</v>
      </c>
      <c r="E2076">
        <v>2146607.7000000002</v>
      </c>
    </row>
    <row r="2077" spans="1:5" x14ac:dyDescent="0.35">
      <c r="A2077" t="s">
        <v>419</v>
      </c>
      <c r="B2077" s="175">
        <v>43582</v>
      </c>
      <c r="C2077">
        <v>49</v>
      </c>
      <c r="D2077" t="s">
        <v>404</v>
      </c>
      <c r="E2077">
        <v>6556674.79</v>
      </c>
    </row>
    <row r="2078" spans="1:5" x14ac:dyDescent="0.35">
      <c r="A2078" t="s">
        <v>419</v>
      </c>
      <c r="B2078" s="175">
        <v>43582</v>
      </c>
      <c r="C2078">
        <v>49</v>
      </c>
      <c r="D2078" t="s">
        <v>405</v>
      </c>
      <c r="E2078">
        <v>11641174.460000001</v>
      </c>
    </row>
    <row r="2079" spans="1:5" x14ac:dyDescent="0.35">
      <c r="A2079" t="s">
        <v>419</v>
      </c>
      <c r="B2079" s="175">
        <v>43582</v>
      </c>
      <c r="C2079">
        <v>49</v>
      </c>
      <c r="D2079" t="s">
        <v>406</v>
      </c>
      <c r="E2079">
        <v>14598452.75</v>
      </c>
    </row>
    <row r="2080" spans="1:5" x14ac:dyDescent="0.35">
      <c r="A2080" t="s">
        <v>419</v>
      </c>
      <c r="B2080" s="175">
        <v>43582</v>
      </c>
      <c r="C2080">
        <v>49</v>
      </c>
      <c r="D2080" t="s">
        <v>407</v>
      </c>
      <c r="E2080">
        <v>16048.79</v>
      </c>
    </row>
    <row r="2081" spans="1:5" x14ac:dyDescent="0.35">
      <c r="A2081" t="s">
        <v>419</v>
      </c>
      <c r="B2081" s="175">
        <v>43582</v>
      </c>
      <c r="C2081">
        <v>49</v>
      </c>
      <c r="D2081" t="s">
        <v>408</v>
      </c>
      <c r="E2081">
        <v>16363974.01</v>
      </c>
    </row>
    <row r="2082" spans="1:5" x14ac:dyDescent="0.35">
      <c r="A2082" t="s">
        <v>419</v>
      </c>
      <c r="B2082" s="175">
        <v>43582</v>
      </c>
      <c r="C2082">
        <v>49</v>
      </c>
      <c r="D2082" t="s">
        <v>409</v>
      </c>
      <c r="E2082">
        <v>1573700.52</v>
      </c>
    </row>
    <row r="2083" spans="1:5" x14ac:dyDescent="0.35">
      <c r="A2083" t="s">
        <v>419</v>
      </c>
      <c r="B2083" s="175">
        <v>43582</v>
      </c>
      <c r="C2083">
        <v>49</v>
      </c>
      <c r="D2083" t="s">
        <v>410</v>
      </c>
      <c r="E2083">
        <v>2244718.67</v>
      </c>
    </row>
    <row r="2084" spans="1:5" x14ac:dyDescent="0.35">
      <c r="A2084" t="s">
        <v>419</v>
      </c>
      <c r="B2084" s="175">
        <v>43582</v>
      </c>
      <c r="C2084">
        <v>49</v>
      </c>
      <c r="D2084" t="s">
        <v>411</v>
      </c>
      <c r="E2084">
        <v>3551606.29</v>
      </c>
    </row>
    <row r="2085" spans="1:5" x14ac:dyDescent="0.35">
      <c r="A2085" t="s">
        <v>419</v>
      </c>
      <c r="B2085" s="175">
        <v>43582</v>
      </c>
      <c r="C2085">
        <v>49</v>
      </c>
      <c r="D2085" t="s">
        <v>412</v>
      </c>
      <c r="E2085">
        <v>2236176.0099999998</v>
      </c>
    </row>
    <row r="2086" spans="1:5" x14ac:dyDescent="0.35">
      <c r="A2086" t="s">
        <v>419</v>
      </c>
      <c r="B2086" s="175">
        <v>43582</v>
      </c>
      <c r="C2086">
        <v>49</v>
      </c>
      <c r="D2086" t="s">
        <v>413</v>
      </c>
      <c r="E2086">
        <v>628130.79</v>
      </c>
    </row>
    <row r="2087" spans="1:5" x14ac:dyDescent="0.35">
      <c r="A2087" t="s">
        <v>419</v>
      </c>
      <c r="B2087" s="175">
        <v>43610</v>
      </c>
      <c r="C2087">
        <v>49</v>
      </c>
      <c r="D2087" t="s">
        <v>402</v>
      </c>
      <c r="E2087">
        <v>24214210.129999999</v>
      </c>
    </row>
    <row r="2088" spans="1:5" x14ac:dyDescent="0.35">
      <c r="A2088" t="s">
        <v>419</v>
      </c>
      <c r="B2088" s="175">
        <v>43610</v>
      </c>
      <c r="C2088">
        <v>49</v>
      </c>
      <c r="D2088" t="s">
        <v>403</v>
      </c>
      <c r="E2088">
        <v>1973846.67</v>
      </c>
    </row>
    <row r="2089" spans="1:5" x14ac:dyDescent="0.35">
      <c r="A2089" t="s">
        <v>419</v>
      </c>
      <c r="B2089" s="175">
        <v>43610</v>
      </c>
      <c r="C2089">
        <v>49</v>
      </c>
      <c r="D2089" t="s">
        <v>404</v>
      </c>
      <c r="E2089">
        <v>5872706.4800000004</v>
      </c>
    </row>
    <row r="2090" spans="1:5" x14ac:dyDescent="0.35">
      <c r="A2090" t="s">
        <v>419</v>
      </c>
      <c r="B2090" s="175">
        <v>43610</v>
      </c>
      <c r="C2090">
        <v>49</v>
      </c>
      <c r="D2090" t="s">
        <v>405</v>
      </c>
      <c r="E2090">
        <v>10810663.779999999</v>
      </c>
    </row>
    <row r="2091" spans="1:5" x14ac:dyDescent="0.35">
      <c r="A2091" t="s">
        <v>419</v>
      </c>
      <c r="B2091" s="175">
        <v>43610</v>
      </c>
      <c r="C2091">
        <v>49</v>
      </c>
      <c r="D2091" t="s">
        <v>406</v>
      </c>
      <c r="E2091">
        <v>12564331.07</v>
      </c>
    </row>
    <row r="2092" spans="1:5" x14ac:dyDescent="0.35">
      <c r="A2092" t="s">
        <v>419</v>
      </c>
      <c r="B2092" s="175">
        <v>43610</v>
      </c>
      <c r="C2092">
        <v>49</v>
      </c>
      <c r="D2092" t="s">
        <v>407</v>
      </c>
      <c r="E2092">
        <v>14891.38</v>
      </c>
    </row>
    <row r="2093" spans="1:5" x14ac:dyDescent="0.35">
      <c r="A2093" t="s">
        <v>419</v>
      </c>
      <c r="B2093" s="175">
        <v>43610</v>
      </c>
      <c r="C2093">
        <v>49</v>
      </c>
      <c r="D2093" t="s">
        <v>408</v>
      </c>
      <c r="E2093">
        <v>11393203.48</v>
      </c>
    </row>
    <row r="2094" spans="1:5" x14ac:dyDescent="0.35">
      <c r="A2094" t="s">
        <v>419</v>
      </c>
      <c r="B2094" s="175">
        <v>43610</v>
      </c>
      <c r="C2094">
        <v>49</v>
      </c>
      <c r="D2094" t="s">
        <v>409</v>
      </c>
      <c r="E2094">
        <v>967014.45</v>
      </c>
    </row>
    <row r="2095" spans="1:5" x14ac:dyDescent="0.35">
      <c r="A2095" t="s">
        <v>419</v>
      </c>
      <c r="B2095" s="175">
        <v>43610</v>
      </c>
      <c r="C2095">
        <v>49</v>
      </c>
      <c r="D2095" t="s">
        <v>410</v>
      </c>
      <c r="E2095">
        <v>1325300.6000000001</v>
      </c>
    </row>
    <row r="2096" spans="1:5" x14ac:dyDescent="0.35">
      <c r="A2096" t="s">
        <v>419</v>
      </c>
      <c r="B2096" s="175">
        <v>43610</v>
      </c>
      <c r="C2096">
        <v>49</v>
      </c>
      <c r="D2096" t="s">
        <v>411</v>
      </c>
      <c r="E2096">
        <v>2446532.9300000002</v>
      </c>
    </row>
    <row r="2097" spans="1:5" x14ac:dyDescent="0.35">
      <c r="A2097" t="s">
        <v>419</v>
      </c>
      <c r="B2097" s="175">
        <v>43610</v>
      </c>
      <c r="C2097">
        <v>49</v>
      </c>
      <c r="D2097" t="s">
        <v>412</v>
      </c>
      <c r="E2097">
        <v>1531388.25</v>
      </c>
    </row>
    <row r="2098" spans="1:5" x14ac:dyDescent="0.35">
      <c r="A2098" t="s">
        <v>419</v>
      </c>
      <c r="B2098" s="175">
        <v>43610</v>
      </c>
      <c r="C2098">
        <v>49</v>
      </c>
      <c r="D2098" t="s">
        <v>413</v>
      </c>
      <c r="E2098">
        <v>273955.11</v>
      </c>
    </row>
    <row r="2099" spans="1:5" x14ac:dyDescent="0.35">
      <c r="A2099" t="s">
        <v>419</v>
      </c>
      <c r="B2099" s="175">
        <v>43645</v>
      </c>
      <c r="C2099">
        <v>49</v>
      </c>
      <c r="D2099" t="s">
        <v>402</v>
      </c>
      <c r="E2099">
        <v>28050500.579999998</v>
      </c>
    </row>
    <row r="2100" spans="1:5" x14ac:dyDescent="0.35">
      <c r="A2100" t="s">
        <v>419</v>
      </c>
      <c r="B2100" s="175">
        <v>43645</v>
      </c>
      <c r="C2100">
        <v>49</v>
      </c>
      <c r="D2100" t="s">
        <v>403</v>
      </c>
      <c r="E2100">
        <v>2095655.5</v>
      </c>
    </row>
    <row r="2101" spans="1:5" x14ac:dyDescent="0.35">
      <c r="A2101" t="s">
        <v>419</v>
      </c>
      <c r="B2101" s="175">
        <v>43645</v>
      </c>
      <c r="C2101">
        <v>49</v>
      </c>
      <c r="D2101" t="s">
        <v>404</v>
      </c>
      <c r="E2101">
        <v>6449980.5700000003</v>
      </c>
    </row>
    <row r="2102" spans="1:5" x14ac:dyDescent="0.35">
      <c r="A2102" t="s">
        <v>419</v>
      </c>
      <c r="B2102" s="175">
        <v>43645</v>
      </c>
      <c r="C2102">
        <v>49</v>
      </c>
      <c r="D2102" t="s">
        <v>405</v>
      </c>
      <c r="E2102">
        <v>11347866.26</v>
      </c>
    </row>
    <row r="2103" spans="1:5" x14ac:dyDescent="0.35">
      <c r="A2103" t="s">
        <v>419</v>
      </c>
      <c r="B2103" s="175">
        <v>43645</v>
      </c>
      <c r="C2103">
        <v>49</v>
      </c>
      <c r="D2103" t="s">
        <v>406</v>
      </c>
      <c r="E2103">
        <v>14148290.74</v>
      </c>
    </row>
    <row r="2104" spans="1:5" x14ac:dyDescent="0.35">
      <c r="A2104" t="s">
        <v>419</v>
      </c>
      <c r="B2104" s="175">
        <v>43645</v>
      </c>
      <c r="C2104">
        <v>49</v>
      </c>
      <c r="D2104" t="s">
        <v>407</v>
      </c>
      <c r="E2104">
        <v>16.45</v>
      </c>
    </row>
    <row r="2105" spans="1:5" x14ac:dyDescent="0.35">
      <c r="A2105" t="s">
        <v>419</v>
      </c>
      <c r="B2105" s="175">
        <v>43645</v>
      </c>
      <c r="C2105">
        <v>49</v>
      </c>
      <c r="D2105" t="s">
        <v>408</v>
      </c>
      <c r="E2105">
        <v>8401746.6799999997</v>
      </c>
    </row>
    <row r="2106" spans="1:5" x14ac:dyDescent="0.35">
      <c r="A2106" t="s">
        <v>419</v>
      </c>
      <c r="B2106" s="175">
        <v>43645</v>
      </c>
      <c r="C2106">
        <v>49</v>
      </c>
      <c r="D2106" t="s">
        <v>409</v>
      </c>
      <c r="E2106">
        <v>575531.75</v>
      </c>
    </row>
    <row r="2107" spans="1:5" x14ac:dyDescent="0.35">
      <c r="A2107" t="s">
        <v>419</v>
      </c>
      <c r="B2107" s="175">
        <v>43645</v>
      </c>
      <c r="C2107">
        <v>49</v>
      </c>
      <c r="D2107" t="s">
        <v>410</v>
      </c>
      <c r="E2107">
        <v>857289.55</v>
      </c>
    </row>
    <row r="2108" spans="1:5" x14ac:dyDescent="0.35">
      <c r="A2108" t="s">
        <v>419</v>
      </c>
      <c r="B2108" s="175">
        <v>43645</v>
      </c>
      <c r="C2108">
        <v>49</v>
      </c>
      <c r="D2108" t="s">
        <v>411</v>
      </c>
      <c r="E2108">
        <v>1789006.25</v>
      </c>
    </row>
    <row r="2109" spans="1:5" x14ac:dyDescent="0.35">
      <c r="A2109" t="s">
        <v>419</v>
      </c>
      <c r="B2109" s="175">
        <v>43645</v>
      </c>
      <c r="C2109">
        <v>49</v>
      </c>
      <c r="D2109" t="s">
        <v>412</v>
      </c>
      <c r="E2109">
        <v>1366617.99</v>
      </c>
    </row>
    <row r="2110" spans="1:5" x14ac:dyDescent="0.35">
      <c r="A2110" t="s">
        <v>419</v>
      </c>
      <c r="B2110" s="175">
        <v>43645</v>
      </c>
      <c r="C2110">
        <v>49</v>
      </c>
      <c r="D2110" t="s">
        <v>413</v>
      </c>
      <c r="E2110">
        <v>302159.01</v>
      </c>
    </row>
    <row r="2111" spans="1:5" x14ac:dyDescent="0.35">
      <c r="A2111" t="s">
        <v>419</v>
      </c>
      <c r="B2111" s="175">
        <v>43673</v>
      </c>
      <c r="C2111">
        <v>49</v>
      </c>
      <c r="D2111" t="s">
        <v>402</v>
      </c>
      <c r="E2111">
        <v>35332062.869999997</v>
      </c>
    </row>
    <row r="2112" spans="1:5" x14ac:dyDescent="0.35">
      <c r="A2112" t="s">
        <v>419</v>
      </c>
      <c r="B2112" s="175">
        <v>43673</v>
      </c>
      <c r="C2112">
        <v>49</v>
      </c>
      <c r="D2112" t="s">
        <v>403</v>
      </c>
      <c r="E2112">
        <v>2344416.08</v>
      </c>
    </row>
    <row r="2113" spans="1:5" x14ac:dyDescent="0.35">
      <c r="A2113" t="s">
        <v>419</v>
      </c>
      <c r="B2113" s="175">
        <v>43673</v>
      </c>
      <c r="C2113">
        <v>49</v>
      </c>
      <c r="D2113" t="s">
        <v>404</v>
      </c>
      <c r="E2113">
        <v>7156248.5700000003</v>
      </c>
    </row>
    <row r="2114" spans="1:5" x14ac:dyDescent="0.35">
      <c r="A2114" t="s">
        <v>419</v>
      </c>
      <c r="B2114" s="175">
        <v>43673</v>
      </c>
      <c r="C2114">
        <v>49</v>
      </c>
      <c r="D2114" t="s">
        <v>405</v>
      </c>
      <c r="E2114">
        <v>12030757.539999999</v>
      </c>
    </row>
    <row r="2115" spans="1:5" x14ac:dyDescent="0.35">
      <c r="A2115" t="s">
        <v>419</v>
      </c>
      <c r="B2115" s="175">
        <v>43673</v>
      </c>
      <c r="C2115">
        <v>49</v>
      </c>
      <c r="D2115" t="s">
        <v>406</v>
      </c>
      <c r="E2115">
        <v>13826718.949999999</v>
      </c>
    </row>
    <row r="2116" spans="1:5" x14ac:dyDescent="0.35">
      <c r="A2116" t="s">
        <v>419</v>
      </c>
      <c r="B2116" s="175">
        <v>43673</v>
      </c>
      <c r="C2116">
        <v>49</v>
      </c>
      <c r="D2116" t="s">
        <v>407</v>
      </c>
      <c r="E2116">
        <v>16470.43</v>
      </c>
    </row>
    <row r="2117" spans="1:5" x14ac:dyDescent="0.35">
      <c r="A2117" t="s">
        <v>419</v>
      </c>
      <c r="B2117" s="175">
        <v>43673</v>
      </c>
      <c r="C2117">
        <v>49</v>
      </c>
      <c r="D2117" t="s">
        <v>408</v>
      </c>
      <c r="E2117">
        <v>5978196.9699999997</v>
      </c>
    </row>
    <row r="2118" spans="1:5" x14ac:dyDescent="0.35">
      <c r="A2118" t="s">
        <v>419</v>
      </c>
      <c r="B2118" s="175">
        <v>43673</v>
      </c>
      <c r="C2118">
        <v>49</v>
      </c>
      <c r="D2118" t="s">
        <v>409</v>
      </c>
      <c r="E2118">
        <v>373305.35</v>
      </c>
    </row>
    <row r="2119" spans="1:5" x14ac:dyDescent="0.35">
      <c r="A2119" t="s">
        <v>419</v>
      </c>
      <c r="B2119" s="175">
        <v>43673</v>
      </c>
      <c r="C2119">
        <v>49</v>
      </c>
      <c r="D2119" t="s">
        <v>410</v>
      </c>
      <c r="E2119">
        <v>648862.73</v>
      </c>
    </row>
    <row r="2120" spans="1:5" x14ac:dyDescent="0.35">
      <c r="A2120" t="s">
        <v>419</v>
      </c>
      <c r="B2120" s="175">
        <v>43673</v>
      </c>
      <c r="C2120">
        <v>49</v>
      </c>
      <c r="D2120" t="s">
        <v>411</v>
      </c>
      <c r="E2120">
        <v>1441077.66</v>
      </c>
    </row>
    <row r="2121" spans="1:5" x14ac:dyDescent="0.35">
      <c r="A2121" t="s">
        <v>419</v>
      </c>
      <c r="B2121" s="175">
        <v>43673</v>
      </c>
      <c r="C2121">
        <v>49</v>
      </c>
      <c r="D2121" t="s">
        <v>412</v>
      </c>
      <c r="E2121">
        <v>1516663.9</v>
      </c>
    </row>
    <row r="2122" spans="1:5" x14ac:dyDescent="0.35">
      <c r="A2122" t="s">
        <v>419</v>
      </c>
      <c r="B2122" s="175">
        <v>43673</v>
      </c>
      <c r="C2122">
        <v>49</v>
      </c>
      <c r="D2122" t="s">
        <v>413</v>
      </c>
      <c r="E2122">
        <v>198119.78</v>
      </c>
    </row>
    <row r="2123" spans="1:5" x14ac:dyDescent="0.35">
      <c r="A2123" t="s">
        <v>419</v>
      </c>
      <c r="B2123" s="175">
        <v>43708</v>
      </c>
      <c r="C2123">
        <v>49</v>
      </c>
      <c r="D2123" t="s">
        <v>402</v>
      </c>
      <c r="E2123">
        <v>43437884.590000004</v>
      </c>
    </row>
    <row r="2124" spans="1:5" x14ac:dyDescent="0.35">
      <c r="A2124" t="s">
        <v>419</v>
      </c>
      <c r="B2124" s="175">
        <v>43708</v>
      </c>
      <c r="C2124">
        <v>49</v>
      </c>
      <c r="D2124" t="s">
        <v>403</v>
      </c>
      <c r="E2124">
        <v>3020792.25</v>
      </c>
    </row>
    <row r="2125" spans="1:5" x14ac:dyDescent="0.35">
      <c r="A2125" t="s">
        <v>419</v>
      </c>
      <c r="B2125" s="175">
        <v>43708</v>
      </c>
      <c r="C2125">
        <v>49</v>
      </c>
      <c r="D2125" t="s">
        <v>404</v>
      </c>
      <c r="E2125">
        <v>7897689.1100000003</v>
      </c>
    </row>
    <row r="2126" spans="1:5" x14ac:dyDescent="0.35">
      <c r="A2126" t="s">
        <v>419</v>
      </c>
      <c r="B2126" s="175">
        <v>43708</v>
      </c>
      <c r="C2126">
        <v>49</v>
      </c>
      <c r="D2126" t="s">
        <v>405</v>
      </c>
      <c r="E2126">
        <v>12527809.9</v>
      </c>
    </row>
    <row r="2127" spans="1:5" x14ac:dyDescent="0.35">
      <c r="A2127" t="s">
        <v>419</v>
      </c>
      <c r="B2127" s="175">
        <v>43708</v>
      </c>
      <c r="C2127">
        <v>49</v>
      </c>
      <c r="D2127" t="s">
        <v>406</v>
      </c>
      <c r="E2127">
        <v>14646131.130000001</v>
      </c>
    </row>
    <row r="2128" spans="1:5" x14ac:dyDescent="0.35">
      <c r="A2128" t="s">
        <v>419</v>
      </c>
      <c r="B2128" s="175">
        <v>43708</v>
      </c>
      <c r="C2128">
        <v>49</v>
      </c>
      <c r="D2128" t="s">
        <v>407</v>
      </c>
      <c r="E2128">
        <v>83805.86</v>
      </c>
    </row>
    <row r="2129" spans="1:5" x14ac:dyDescent="0.35">
      <c r="A2129" t="s">
        <v>419</v>
      </c>
      <c r="B2129" s="175">
        <v>43708</v>
      </c>
      <c r="C2129">
        <v>49</v>
      </c>
      <c r="D2129" t="s">
        <v>408</v>
      </c>
      <c r="E2129">
        <v>6514759.4900000002</v>
      </c>
    </row>
    <row r="2130" spans="1:5" x14ac:dyDescent="0.35">
      <c r="A2130" t="s">
        <v>419</v>
      </c>
      <c r="B2130" s="175">
        <v>43708</v>
      </c>
      <c r="C2130">
        <v>49</v>
      </c>
      <c r="D2130" t="s">
        <v>409</v>
      </c>
      <c r="E2130">
        <v>399484.15999999997</v>
      </c>
    </row>
    <row r="2131" spans="1:5" x14ac:dyDescent="0.35">
      <c r="A2131" t="s">
        <v>419</v>
      </c>
      <c r="B2131" s="175">
        <v>43708</v>
      </c>
      <c r="C2131">
        <v>49</v>
      </c>
      <c r="D2131" t="s">
        <v>410</v>
      </c>
      <c r="E2131">
        <v>685487.03</v>
      </c>
    </row>
    <row r="2132" spans="1:5" x14ac:dyDescent="0.35">
      <c r="A2132" t="s">
        <v>419</v>
      </c>
      <c r="B2132" s="175">
        <v>43708</v>
      </c>
      <c r="C2132">
        <v>49</v>
      </c>
      <c r="D2132" t="s">
        <v>411</v>
      </c>
      <c r="E2132">
        <v>1324569.8500000001</v>
      </c>
    </row>
    <row r="2133" spans="1:5" x14ac:dyDescent="0.35">
      <c r="A2133" t="s">
        <v>419</v>
      </c>
      <c r="B2133" s="175">
        <v>43708</v>
      </c>
      <c r="C2133">
        <v>49</v>
      </c>
      <c r="D2133" t="s">
        <v>412</v>
      </c>
      <c r="E2133">
        <v>844733.75</v>
      </c>
    </row>
    <row r="2134" spans="1:5" x14ac:dyDescent="0.35">
      <c r="A2134" t="s">
        <v>419</v>
      </c>
      <c r="B2134" s="175">
        <v>43708</v>
      </c>
      <c r="C2134">
        <v>49</v>
      </c>
      <c r="D2134" t="s">
        <v>413</v>
      </c>
      <c r="E2134">
        <v>313117.99</v>
      </c>
    </row>
    <row r="2135" spans="1:5" x14ac:dyDescent="0.35">
      <c r="A2135" t="s">
        <v>419</v>
      </c>
      <c r="B2135" s="175">
        <v>43736</v>
      </c>
      <c r="C2135">
        <v>49</v>
      </c>
      <c r="D2135" t="s">
        <v>402</v>
      </c>
      <c r="E2135">
        <v>36535956.539999999</v>
      </c>
    </row>
    <row r="2136" spans="1:5" x14ac:dyDescent="0.35">
      <c r="A2136" t="s">
        <v>419</v>
      </c>
      <c r="B2136" s="175">
        <v>43736</v>
      </c>
      <c r="C2136">
        <v>49</v>
      </c>
      <c r="D2136" t="s">
        <v>403</v>
      </c>
      <c r="E2136">
        <v>2653929.88</v>
      </c>
    </row>
    <row r="2137" spans="1:5" x14ac:dyDescent="0.35">
      <c r="A2137" t="s">
        <v>419</v>
      </c>
      <c r="B2137" s="175">
        <v>43736</v>
      </c>
      <c r="C2137">
        <v>49</v>
      </c>
      <c r="D2137" t="s">
        <v>404</v>
      </c>
      <c r="E2137">
        <v>7528842.9100000001</v>
      </c>
    </row>
    <row r="2138" spans="1:5" x14ac:dyDescent="0.35">
      <c r="A2138" t="s">
        <v>419</v>
      </c>
      <c r="B2138" s="175">
        <v>43736</v>
      </c>
      <c r="C2138">
        <v>49</v>
      </c>
      <c r="D2138" t="s">
        <v>405</v>
      </c>
      <c r="E2138">
        <v>12330253.73</v>
      </c>
    </row>
    <row r="2139" spans="1:5" x14ac:dyDescent="0.35">
      <c r="A2139" t="s">
        <v>419</v>
      </c>
      <c r="B2139" s="175">
        <v>43736</v>
      </c>
      <c r="C2139">
        <v>49</v>
      </c>
      <c r="D2139" t="s">
        <v>406</v>
      </c>
      <c r="E2139">
        <v>15663748.83</v>
      </c>
    </row>
    <row r="2140" spans="1:5" x14ac:dyDescent="0.35">
      <c r="A2140" t="s">
        <v>419</v>
      </c>
      <c r="B2140" s="175">
        <v>43736</v>
      </c>
      <c r="C2140">
        <v>49</v>
      </c>
      <c r="D2140" t="s">
        <v>407</v>
      </c>
      <c r="E2140">
        <v>14045.61</v>
      </c>
    </row>
    <row r="2141" spans="1:5" x14ac:dyDescent="0.35">
      <c r="A2141" t="s">
        <v>419</v>
      </c>
      <c r="B2141" s="175">
        <v>43736</v>
      </c>
      <c r="C2141">
        <v>49</v>
      </c>
      <c r="D2141" t="s">
        <v>408</v>
      </c>
      <c r="E2141">
        <v>7000644.3099999996</v>
      </c>
    </row>
    <row r="2142" spans="1:5" x14ac:dyDescent="0.35">
      <c r="A2142" t="s">
        <v>419</v>
      </c>
      <c r="B2142" s="175">
        <v>43736</v>
      </c>
      <c r="C2142">
        <v>49</v>
      </c>
      <c r="D2142" t="s">
        <v>409</v>
      </c>
      <c r="E2142">
        <v>443889.47</v>
      </c>
    </row>
    <row r="2143" spans="1:5" x14ac:dyDescent="0.35">
      <c r="A2143" t="s">
        <v>419</v>
      </c>
      <c r="B2143" s="175">
        <v>43736</v>
      </c>
      <c r="C2143">
        <v>49</v>
      </c>
      <c r="D2143" t="s">
        <v>410</v>
      </c>
      <c r="E2143">
        <v>697800.57</v>
      </c>
    </row>
    <row r="2144" spans="1:5" x14ac:dyDescent="0.35">
      <c r="A2144" t="s">
        <v>419</v>
      </c>
      <c r="B2144" s="175">
        <v>43736</v>
      </c>
      <c r="C2144">
        <v>49</v>
      </c>
      <c r="D2144" t="s">
        <v>411</v>
      </c>
      <c r="E2144">
        <v>1569761.29</v>
      </c>
    </row>
    <row r="2145" spans="1:5" x14ac:dyDescent="0.35">
      <c r="A2145" t="s">
        <v>419</v>
      </c>
      <c r="B2145" s="175">
        <v>43736</v>
      </c>
      <c r="C2145">
        <v>49</v>
      </c>
      <c r="D2145" t="s">
        <v>412</v>
      </c>
      <c r="E2145">
        <v>1203356.6399999999</v>
      </c>
    </row>
    <row r="2146" spans="1:5" x14ac:dyDescent="0.35">
      <c r="A2146" t="s">
        <v>419</v>
      </c>
      <c r="B2146" s="175">
        <v>43736</v>
      </c>
      <c r="C2146">
        <v>49</v>
      </c>
      <c r="D2146" t="s">
        <v>413</v>
      </c>
      <c r="E2146">
        <v>277507.89</v>
      </c>
    </row>
    <row r="2147" spans="1:5" x14ac:dyDescent="0.35">
      <c r="A2147" t="s">
        <v>419</v>
      </c>
      <c r="B2147" s="175">
        <v>43764</v>
      </c>
      <c r="C2147">
        <v>49</v>
      </c>
      <c r="D2147" t="s">
        <v>402</v>
      </c>
      <c r="E2147">
        <v>28964607.890000001</v>
      </c>
    </row>
    <row r="2148" spans="1:5" x14ac:dyDescent="0.35">
      <c r="A2148" t="s">
        <v>419</v>
      </c>
      <c r="B2148" s="175">
        <v>43764</v>
      </c>
      <c r="C2148">
        <v>49</v>
      </c>
      <c r="D2148" t="s">
        <v>403</v>
      </c>
      <c r="E2148">
        <v>2248410.94</v>
      </c>
    </row>
    <row r="2149" spans="1:5" x14ac:dyDescent="0.35">
      <c r="A2149" t="s">
        <v>419</v>
      </c>
      <c r="B2149" s="175">
        <v>43764</v>
      </c>
      <c r="C2149">
        <v>49</v>
      </c>
      <c r="D2149" t="s">
        <v>404</v>
      </c>
      <c r="E2149">
        <v>6451058.9500000002</v>
      </c>
    </row>
    <row r="2150" spans="1:5" x14ac:dyDescent="0.35">
      <c r="A2150" t="s">
        <v>419</v>
      </c>
      <c r="B2150" s="175">
        <v>43764</v>
      </c>
      <c r="C2150">
        <v>49</v>
      </c>
      <c r="D2150" t="s">
        <v>405</v>
      </c>
      <c r="E2150">
        <v>11208640.119999999</v>
      </c>
    </row>
    <row r="2151" spans="1:5" x14ac:dyDescent="0.35">
      <c r="A2151" t="s">
        <v>419</v>
      </c>
      <c r="B2151" s="175">
        <v>43764</v>
      </c>
      <c r="C2151">
        <v>49</v>
      </c>
      <c r="D2151" t="s">
        <v>406</v>
      </c>
      <c r="E2151">
        <v>14326614</v>
      </c>
    </row>
    <row r="2152" spans="1:5" x14ac:dyDescent="0.35">
      <c r="A2152" t="s">
        <v>419</v>
      </c>
      <c r="B2152" s="175">
        <v>43764</v>
      </c>
      <c r="C2152">
        <v>49</v>
      </c>
      <c r="D2152" t="s">
        <v>407</v>
      </c>
      <c r="E2152">
        <v>24594.09</v>
      </c>
    </row>
    <row r="2153" spans="1:5" x14ac:dyDescent="0.35">
      <c r="A2153" t="s">
        <v>419</v>
      </c>
      <c r="B2153" s="175">
        <v>43764</v>
      </c>
      <c r="C2153">
        <v>49</v>
      </c>
      <c r="D2153" t="s">
        <v>408</v>
      </c>
      <c r="E2153">
        <v>7896145.6100000003</v>
      </c>
    </row>
    <row r="2154" spans="1:5" x14ac:dyDescent="0.35">
      <c r="A2154" t="s">
        <v>419</v>
      </c>
      <c r="B2154" s="175">
        <v>43764</v>
      </c>
      <c r="C2154">
        <v>49</v>
      </c>
      <c r="D2154" t="s">
        <v>409</v>
      </c>
      <c r="E2154">
        <v>565130.84</v>
      </c>
    </row>
    <row r="2155" spans="1:5" x14ac:dyDescent="0.35">
      <c r="A2155" t="s">
        <v>419</v>
      </c>
      <c r="B2155" s="175">
        <v>43764</v>
      </c>
      <c r="C2155">
        <v>49</v>
      </c>
      <c r="D2155" t="s">
        <v>410</v>
      </c>
      <c r="E2155">
        <v>806551.03</v>
      </c>
    </row>
    <row r="2156" spans="1:5" x14ac:dyDescent="0.35">
      <c r="A2156" t="s">
        <v>419</v>
      </c>
      <c r="B2156" s="175">
        <v>43764</v>
      </c>
      <c r="C2156">
        <v>49</v>
      </c>
      <c r="D2156" t="s">
        <v>411</v>
      </c>
      <c r="E2156">
        <v>1757928.39</v>
      </c>
    </row>
    <row r="2157" spans="1:5" x14ac:dyDescent="0.35">
      <c r="A2157" t="s">
        <v>419</v>
      </c>
      <c r="B2157" s="175">
        <v>43764</v>
      </c>
      <c r="C2157">
        <v>49</v>
      </c>
      <c r="D2157" t="s">
        <v>412</v>
      </c>
      <c r="E2157">
        <v>1237119.3</v>
      </c>
    </row>
    <row r="2158" spans="1:5" x14ac:dyDescent="0.35">
      <c r="A2158" t="s">
        <v>419</v>
      </c>
      <c r="B2158" s="175">
        <v>43764</v>
      </c>
      <c r="C2158">
        <v>49</v>
      </c>
      <c r="D2158" t="s">
        <v>413</v>
      </c>
      <c r="E2158">
        <v>255743.03</v>
      </c>
    </row>
    <row r="2159" spans="1:5" x14ac:dyDescent="0.35">
      <c r="A2159" t="s">
        <v>419</v>
      </c>
      <c r="B2159" s="175">
        <v>43799</v>
      </c>
      <c r="C2159">
        <v>49</v>
      </c>
      <c r="D2159" t="s">
        <v>402</v>
      </c>
      <c r="E2159">
        <v>28844285.550000001</v>
      </c>
    </row>
    <row r="2160" spans="1:5" x14ac:dyDescent="0.35">
      <c r="A2160" t="s">
        <v>419</v>
      </c>
      <c r="B2160" s="175">
        <v>43799</v>
      </c>
      <c r="C2160">
        <v>49</v>
      </c>
      <c r="D2160" t="s">
        <v>403</v>
      </c>
      <c r="E2160">
        <v>2269251.4300000002</v>
      </c>
    </row>
    <row r="2161" spans="1:5" x14ac:dyDescent="0.35">
      <c r="A2161" t="s">
        <v>419</v>
      </c>
      <c r="B2161" s="175">
        <v>43799</v>
      </c>
      <c r="C2161">
        <v>49</v>
      </c>
      <c r="D2161" t="s">
        <v>404</v>
      </c>
      <c r="E2161">
        <v>6342638.6500000004</v>
      </c>
    </row>
    <row r="2162" spans="1:5" x14ac:dyDescent="0.35">
      <c r="A2162" t="s">
        <v>419</v>
      </c>
      <c r="B2162" s="175">
        <v>43799</v>
      </c>
      <c r="C2162">
        <v>49</v>
      </c>
      <c r="D2162" t="s">
        <v>405</v>
      </c>
      <c r="E2162">
        <v>10567197.029999999</v>
      </c>
    </row>
    <row r="2163" spans="1:5" x14ac:dyDescent="0.35">
      <c r="A2163" t="s">
        <v>419</v>
      </c>
      <c r="B2163" s="175">
        <v>43799</v>
      </c>
      <c r="C2163">
        <v>49</v>
      </c>
      <c r="D2163" t="s">
        <v>406</v>
      </c>
      <c r="E2163">
        <v>13951052.810000001</v>
      </c>
    </row>
    <row r="2164" spans="1:5" x14ac:dyDescent="0.35">
      <c r="A2164" t="s">
        <v>419</v>
      </c>
      <c r="B2164" s="175">
        <v>43799</v>
      </c>
      <c r="C2164">
        <v>49</v>
      </c>
      <c r="D2164" t="s">
        <v>407</v>
      </c>
      <c r="E2164">
        <v>44161.46</v>
      </c>
    </row>
    <row r="2165" spans="1:5" x14ac:dyDescent="0.35">
      <c r="A2165" t="s">
        <v>419</v>
      </c>
      <c r="B2165" s="175">
        <v>43799</v>
      </c>
      <c r="C2165">
        <v>49</v>
      </c>
      <c r="D2165" t="s">
        <v>408</v>
      </c>
      <c r="E2165">
        <v>14472877.5</v>
      </c>
    </row>
    <row r="2166" spans="1:5" x14ac:dyDescent="0.35">
      <c r="A2166" t="s">
        <v>419</v>
      </c>
      <c r="B2166" s="175">
        <v>43799</v>
      </c>
      <c r="C2166">
        <v>49</v>
      </c>
      <c r="D2166" t="s">
        <v>409</v>
      </c>
      <c r="E2166">
        <v>927007.21</v>
      </c>
    </row>
    <row r="2167" spans="1:5" x14ac:dyDescent="0.35">
      <c r="A2167" t="s">
        <v>419</v>
      </c>
      <c r="B2167" s="175">
        <v>43799</v>
      </c>
      <c r="C2167">
        <v>49</v>
      </c>
      <c r="D2167" t="s">
        <v>410</v>
      </c>
      <c r="E2167">
        <v>1814798.72</v>
      </c>
    </row>
    <row r="2168" spans="1:5" x14ac:dyDescent="0.35">
      <c r="A2168" t="s">
        <v>419</v>
      </c>
      <c r="B2168" s="175">
        <v>43799</v>
      </c>
      <c r="C2168">
        <v>49</v>
      </c>
      <c r="D2168" t="s">
        <v>411</v>
      </c>
      <c r="E2168">
        <v>2735595.53</v>
      </c>
    </row>
    <row r="2169" spans="1:5" x14ac:dyDescent="0.35">
      <c r="A2169" t="s">
        <v>419</v>
      </c>
      <c r="B2169" s="175">
        <v>43799</v>
      </c>
      <c r="C2169">
        <v>49</v>
      </c>
      <c r="D2169" t="s">
        <v>412</v>
      </c>
      <c r="E2169">
        <v>1965836.69</v>
      </c>
    </row>
    <row r="2170" spans="1:5" x14ac:dyDescent="0.35">
      <c r="A2170" t="s">
        <v>419</v>
      </c>
      <c r="B2170" s="175">
        <v>43799</v>
      </c>
      <c r="C2170">
        <v>49</v>
      </c>
      <c r="D2170" t="s">
        <v>413</v>
      </c>
      <c r="E2170">
        <v>302800.62</v>
      </c>
    </row>
    <row r="2171" spans="1:5" x14ac:dyDescent="0.35">
      <c r="A2171" t="s">
        <v>419</v>
      </c>
      <c r="B2171" s="175">
        <v>43820</v>
      </c>
      <c r="C2171">
        <v>49</v>
      </c>
      <c r="D2171" t="s">
        <v>402</v>
      </c>
      <c r="E2171">
        <v>35487362.270000003</v>
      </c>
    </row>
    <row r="2172" spans="1:5" x14ac:dyDescent="0.35">
      <c r="A2172" t="s">
        <v>419</v>
      </c>
      <c r="B2172" s="175">
        <v>43820</v>
      </c>
      <c r="C2172">
        <v>49</v>
      </c>
      <c r="D2172" t="s">
        <v>403</v>
      </c>
      <c r="E2172">
        <v>2737026.97</v>
      </c>
    </row>
    <row r="2173" spans="1:5" x14ac:dyDescent="0.35">
      <c r="A2173" t="s">
        <v>419</v>
      </c>
      <c r="B2173" s="175">
        <v>43820</v>
      </c>
      <c r="C2173">
        <v>49</v>
      </c>
      <c r="D2173" t="s">
        <v>404</v>
      </c>
      <c r="E2173">
        <v>7671335.7800000003</v>
      </c>
    </row>
    <row r="2174" spans="1:5" x14ac:dyDescent="0.35">
      <c r="A2174" t="s">
        <v>419</v>
      </c>
      <c r="B2174" s="175">
        <v>43820</v>
      </c>
      <c r="C2174">
        <v>49</v>
      </c>
      <c r="D2174" t="s">
        <v>405</v>
      </c>
      <c r="E2174">
        <v>12431401.4</v>
      </c>
    </row>
    <row r="2175" spans="1:5" x14ac:dyDescent="0.35">
      <c r="A2175" t="s">
        <v>419</v>
      </c>
      <c r="B2175" s="175">
        <v>43820</v>
      </c>
      <c r="C2175">
        <v>49</v>
      </c>
      <c r="D2175" t="s">
        <v>406</v>
      </c>
      <c r="E2175">
        <v>14233765.199999999</v>
      </c>
    </row>
    <row r="2176" spans="1:5" x14ac:dyDescent="0.35">
      <c r="A2176" t="s">
        <v>419</v>
      </c>
      <c r="B2176" s="175">
        <v>43820</v>
      </c>
      <c r="C2176">
        <v>49</v>
      </c>
      <c r="D2176" t="s">
        <v>407</v>
      </c>
      <c r="E2176">
        <v>38284.400000000001</v>
      </c>
    </row>
    <row r="2177" spans="1:5" x14ac:dyDescent="0.35">
      <c r="A2177" t="s">
        <v>419</v>
      </c>
      <c r="B2177" s="175">
        <v>43820</v>
      </c>
      <c r="C2177">
        <v>49</v>
      </c>
      <c r="D2177" t="s">
        <v>408</v>
      </c>
      <c r="E2177">
        <v>21135052.800000001</v>
      </c>
    </row>
    <row r="2178" spans="1:5" x14ac:dyDescent="0.35">
      <c r="A2178" t="s">
        <v>419</v>
      </c>
      <c r="B2178" s="175">
        <v>43820</v>
      </c>
      <c r="C2178">
        <v>49</v>
      </c>
      <c r="D2178" t="s">
        <v>409</v>
      </c>
      <c r="E2178">
        <v>1486557.13</v>
      </c>
    </row>
    <row r="2179" spans="1:5" x14ac:dyDescent="0.35">
      <c r="A2179" t="s">
        <v>419</v>
      </c>
      <c r="B2179" s="175">
        <v>43820</v>
      </c>
      <c r="C2179">
        <v>49</v>
      </c>
      <c r="D2179" t="s">
        <v>410</v>
      </c>
      <c r="E2179">
        <v>3097114.48</v>
      </c>
    </row>
    <row r="2180" spans="1:5" x14ac:dyDescent="0.35">
      <c r="A2180" t="s">
        <v>419</v>
      </c>
      <c r="B2180" s="175">
        <v>43820</v>
      </c>
      <c r="C2180">
        <v>49</v>
      </c>
      <c r="D2180" t="s">
        <v>411</v>
      </c>
      <c r="E2180">
        <v>4142712.93</v>
      </c>
    </row>
    <row r="2181" spans="1:5" x14ac:dyDescent="0.35">
      <c r="A2181" t="s">
        <v>419</v>
      </c>
      <c r="B2181" s="175">
        <v>43820</v>
      </c>
      <c r="C2181">
        <v>49</v>
      </c>
      <c r="D2181" t="s">
        <v>412</v>
      </c>
      <c r="E2181">
        <v>3192934.09</v>
      </c>
    </row>
    <row r="2182" spans="1:5" x14ac:dyDescent="0.35">
      <c r="A2182" t="s">
        <v>419</v>
      </c>
      <c r="B2182" s="175">
        <v>43820</v>
      </c>
      <c r="C2182">
        <v>49</v>
      </c>
      <c r="D2182" t="s">
        <v>413</v>
      </c>
      <c r="E2182">
        <v>5430.87</v>
      </c>
    </row>
    <row r="2183" spans="1:5" x14ac:dyDescent="0.35">
      <c r="A2183" t="s">
        <v>419</v>
      </c>
      <c r="B2183" s="175">
        <v>43855</v>
      </c>
      <c r="C2183">
        <v>49</v>
      </c>
      <c r="D2183" t="s">
        <v>402</v>
      </c>
      <c r="E2183">
        <v>40109691.350000001</v>
      </c>
    </row>
    <row r="2184" spans="1:5" x14ac:dyDescent="0.35">
      <c r="A2184" t="s">
        <v>419</v>
      </c>
      <c r="B2184" s="175">
        <v>43855</v>
      </c>
      <c r="C2184">
        <v>49</v>
      </c>
      <c r="D2184" t="s">
        <v>403</v>
      </c>
      <c r="E2184">
        <v>3088910.87</v>
      </c>
    </row>
    <row r="2185" spans="1:5" x14ac:dyDescent="0.35">
      <c r="A2185" t="s">
        <v>419</v>
      </c>
      <c r="B2185" s="175">
        <v>43855</v>
      </c>
      <c r="C2185">
        <v>49</v>
      </c>
      <c r="D2185" t="s">
        <v>404</v>
      </c>
      <c r="E2185">
        <v>8364727.5499999998</v>
      </c>
    </row>
    <row r="2186" spans="1:5" x14ac:dyDescent="0.35">
      <c r="A2186" t="s">
        <v>419</v>
      </c>
      <c r="B2186" s="175">
        <v>43855</v>
      </c>
      <c r="C2186">
        <v>49</v>
      </c>
      <c r="D2186" t="s">
        <v>405</v>
      </c>
      <c r="E2186">
        <v>13672163.85</v>
      </c>
    </row>
    <row r="2187" spans="1:5" x14ac:dyDescent="0.35">
      <c r="A2187" t="s">
        <v>419</v>
      </c>
      <c r="B2187" s="175">
        <v>43855</v>
      </c>
      <c r="C2187">
        <v>49</v>
      </c>
      <c r="D2187" t="s">
        <v>406</v>
      </c>
      <c r="E2187">
        <v>14617621.4</v>
      </c>
    </row>
    <row r="2188" spans="1:5" x14ac:dyDescent="0.35">
      <c r="A2188" t="s">
        <v>419</v>
      </c>
      <c r="B2188" s="175">
        <v>43855</v>
      </c>
      <c r="C2188">
        <v>49</v>
      </c>
      <c r="D2188" t="s">
        <v>407</v>
      </c>
      <c r="E2188">
        <v>39165.589999999997</v>
      </c>
    </row>
    <row r="2189" spans="1:5" x14ac:dyDescent="0.35">
      <c r="A2189" t="s">
        <v>419</v>
      </c>
      <c r="B2189" s="175">
        <v>43855</v>
      </c>
      <c r="C2189">
        <v>49</v>
      </c>
      <c r="D2189" t="s">
        <v>408</v>
      </c>
      <c r="E2189">
        <v>26094909.09</v>
      </c>
    </row>
    <row r="2190" spans="1:5" x14ac:dyDescent="0.35">
      <c r="A2190" t="s">
        <v>419</v>
      </c>
      <c r="B2190" s="175">
        <v>43855</v>
      </c>
      <c r="C2190">
        <v>49</v>
      </c>
      <c r="D2190" t="s">
        <v>409</v>
      </c>
      <c r="E2190">
        <v>1961163.76</v>
      </c>
    </row>
    <row r="2191" spans="1:5" x14ac:dyDescent="0.35">
      <c r="A2191" t="s">
        <v>419</v>
      </c>
      <c r="B2191" s="175">
        <v>43855</v>
      </c>
      <c r="C2191">
        <v>49</v>
      </c>
      <c r="D2191" t="s">
        <v>410</v>
      </c>
      <c r="E2191">
        <v>3727655.67</v>
      </c>
    </row>
    <row r="2192" spans="1:5" x14ac:dyDescent="0.35">
      <c r="A2192" t="s">
        <v>419</v>
      </c>
      <c r="B2192" s="175">
        <v>43855</v>
      </c>
      <c r="C2192">
        <v>49</v>
      </c>
      <c r="D2192" t="s">
        <v>411</v>
      </c>
      <c r="E2192">
        <v>4618655.92</v>
      </c>
    </row>
    <row r="2193" spans="1:5" x14ac:dyDescent="0.35">
      <c r="A2193" t="s">
        <v>419</v>
      </c>
      <c r="B2193" s="175">
        <v>43855</v>
      </c>
      <c r="C2193">
        <v>49</v>
      </c>
      <c r="D2193" t="s">
        <v>412</v>
      </c>
      <c r="E2193">
        <v>3251477.82</v>
      </c>
    </row>
    <row r="2194" spans="1:5" x14ac:dyDescent="0.35">
      <c r="A2194" t="s">
        <v>419</v>
      </c>
      <c r="B2194" s="175">
        <v>43855</v>
      </c>
      <c r="C2194">
        <v>49</v>
      </c>
      <c r="D2194" t="s">
        <v>413</v>
      </c>
      <c r="E2194">
        <v>11717.01</v>
      </c>
    </row>
    <row r="2195" spans="1:5" x14ac:dyDescent="0.35">
      <c r="A2195" t="s">
        <v>419</v>
      </c>
      <c r="B2195" s="175">
        <v>43890</v>
      </c>
      <c r="C2195">
        <v>49</v>
      </c>
      <c r="D2195" t="s">
        <v>402</v>
      </c>
      <c r="E2195">
        <v>35265330.689999998</v>
      </c>
    </row>
    <row r="2196" spans="1:5" x14ac:dyDescent="0.35">
      <c r="A2196" t="s">
        <v>419</v>
      </c>
      <c r="B2196" s="175">
        <v>43890</v>
      </c>
      <c r="C2196">
        <v>49</v>
      </c>
      <c r="D2196" t="s">
        <v>403</v>
      </c>
      <c r="E2196">
        <v>2479572.21</v>
      </c>
    </row>
    <row r="2197" spans="1:5" x14ac:dyDescent="0.35">
      <c r="A2197" t="s">
        <v>419</v>
      </c>
      <c r="B2197" s="175">
        <v>43890</v>
      </c>
      <c r="C2197">
        <v>49</v>
      </c>
      <c r="D2197" t="s">
        <v>404</v>
      </c>
      <c r="E2197">
        <v>7831699.0800000001</v>
      </c>
    </row>
    <row r="2198" spans="1:5" x14ac:dyDescent="0.35">
      <c r="A2198" t="s">
        <v>419</v>
      </c>
      <c r="B2198" s="175">
        <v>43890</v>
      </c>
      <c r="C2198">
        <v>49</v>
      </c>
      <c r="D2198" t="s">
        <v>405</v>
      </c>
      <c r="E2198">
        <v>12927090.75</v>
      </c>
    </row>
    <row r="2199" spans="1:5" x14ac:dyDescent="0.35">
      <c r="A2199" t="s">
        <v>419</v>
      </c>
      <c r="B2199" s="175">
        <v>43890</v>
      </c>
      <c r="C2199">
        <v>49</v>
      </c>
      <c r="D2199" t="s">
        <v>406</v>
      </c>
      <c r="E2199">
        <v>15238560.1</v>
      </c>
    </row>
    <row r="2200" spans="1:5" x14ac:dyDescent="0.35">
      <c r="A2200" t="s">
        <v>419</v>
      </c>
      <c r="B2200" s="175">
        <v>43890</v>
      </c>
      <c r="C2200">
        <v>49</v>
      </c>
      <c r="D2200" t="s">
        <v>407</v>
      </c>
      <c r="E2200">
        <v>40089.47</v>
      </c>
    </row>
    <row r="2201" spans="1:5" x14ac:dyDescent="0.35">
      <c r="A2201" t="s">
        <v>419</v>
      </c>
      <c r="B2201" s="175">
        <v>43890</v>
      </c>
      <c r="C2201">
        <v>49</v>
      </c>
      <c r="D2201" t="s">
        <v>408</v>
      </c>
      <c r="E2201">
        <v>25886538.399999999</v>
      </c>
    </row>
    <row r="2202" spans="1:5" x14ac:dyDescent="0.35">
      <c r="A2202" t="s">
        <v>419</v>
      </c>
      <c r="B2202" s="175">
        <v>43890</v>
      </c>
      <c r="C2202">
        <v>49</v>
      </c>
      <c r="D2202" t="s">
        <v>409</v>
      </c>
      <c r="E2202">
        <v>1312359.46</v>
      </c>
    </row>
    <row r="2203" spans="1:5" x14ac:dyDescent="0.35">
      <c r="A2203" t="s">
        <v>419</v>
      </c>
      <c r="B2203" s="175">
        <v>43890</v>
      </c>
      <c r="C2203">
        <v>49</v>
      </c>
      <c r="D2203" t="s">
        <v>410</v>
      </c>
      <c r="E2203">
        <v>3747473.3</v>
      </c>
    </row>
    <row r="2204" spans="1:5" x14ac:dyDescent="0.35">
      <c r="A2204" t="s">
        <v>419</v>
      </c>
      <c r="B2204" s="175">
        <v>43890</v>
      </c>
      <c r="C2204">
        <v>49</v>
      </c>
      <c r="D2204" t="s">
        <v>411</v>
      </c>
      <c r="E2204">
        <v>4489685.99</v>
      </c>
    </row>
    <row r="2205" spans="1:5" x14ac:dyDescent="0.35">
      <c r="A2205" t="s">
        <v>419</v>
      </c>
      <c r="B2205" s="175">
        <v>43890</v>
      </c>
      <c r="C2205">
        <v>49</v>
      </c>
      <c r="D2205" t="s">
        <v>412</v>
      </c>
      <c r="E2205">
        <v>2631929.46</v>
      </c>
    </row>
    <row r="2206" spans="1:5" x14ac:dyDescent="0.35">
      <c r="A2206" t="s">
        <v>419</v>
      </c>
      <c r="B2206" s="175">
        <v>43890</v>
      </c>
      <c r="C2206">
        <v>49</v>
      </c>
      <c r="D2206" t="s">
        <v>413</v>
      </c>
      <c r="E2206">
        <v>29024.79</v>
      </c>
    </row>
    <row r="2207" spans="1:5" x14ac:dyDescent="0.35">
      <c r="A2207" t="s">
        <v>419</v>
      </c>
      <c r="B2207" s="175">
        <v>43918</v>
      </c>
      <c r="C2207">
        <v>49</v>
      </c>
      <c r="D2207" t="s">
        <v>402</v>
      </c>
      <c r="E2207">
        <v>31722304.539999999</v>
      </c>
    </row>
    <row r="2208" spans="1:5" x14ac:dyDescent="0.35">
      <c r="A2208" t="s">
        <v>419</v>
      </c>
      <c r="B2208" s="175">
        <v>43918</v>
      </c>
      <c r="C2208">
        <v>49</v>
      </c>
      <c r="D2208" t="s">
        <v>403</v>
      </c>
      <c r="E2208">
        <v>2232924.37</v>
      </c>
    </row>
    <row r="2209" spans="1:5" x14ac:dyDescent="0.35">
      <c r="A2209" t="s">
        <v>419</v>
      </c>
      <c r="B2209" s="175">
        <v>43918</v>
      </c>
      <c r="C2209">
        <v>49</v>
      </c>
      <c r="D2209" t="s">
        <v>404</v>
      </c>
      <c r="E2209">
        <v>7211183.5999999996</v>
      </c>
    </row>
    <row r="2210" spans="1:5" x14ac:dyDescent="0.35">
      <c r="A2210" t="s">
        <v>419</v>
      </c>
      <c r="B2210" s="175">
        <v>43918</v>
      </c>
      <c r="C2210">
        <v>49</v>
      </c>
      <c r="D2210" t="s">
        <v>405</v>
      </c>
      <c r="E2210">
        <v>11710033.289999999</v>
      </c>
    </row>
    <row r="2211" spans="1:5" x14ac:dyDescent="0.35">
      <c r="A2211" t="s">
        <v>419</v>
      </c>
      <c r="B2211" s="175">
        <v>43918</v>
      </c>
      <c r="C2211">
        <v>49</v>
      </c>
      <c r="D2211" t="s">
        <v>406</v>
      </c>
      <c r="E2211">
        <v>12527458.449999999</v>
      </c>
    </row>
    <row r="2212" spans="1:5" x14ac:dyDescent="0.35">
      <c r="A2212" t="s">
        <v>419</v>
      </c>
      <c r="B2212" s="175">
        <v>43918</v>
      </c>
      <c r="C2212">
        <v>49</v>
      </c>
      <c r="D2212" t="s">
        <v>407</v>
      </c>
      <c r="E2212">
        <v>36931.86</v>
      </c>
    </row>
    <row r="2213" spans="1:5" x14ac:dyDescent="0.35">
      <c r="A2213" t="s">
        <v>419</v>
      </c>
      <c r="B2213" s="175">
        <v>43918</v>
      </c>
      <c r="C2213">
        <v>49</v>
      </c>
      <c r="D2213" t="s">
        <v>408</v>
      </c>
      <c r="E2213">
        <v>20420361.309999999</v>
      </c>
    </row>
    <row r="2214" spans="1:5" x14ac:dyDescent="0.35">
      <c r="A2214" t="s">
        <v>419</v>
      </c>
      <c r="B2214" s="175">
        <v>43918</v>
      </c>
      <c r="C2214">
        <v>49</v>
      </c>
      <c r="D2214" t="s">
        <v>409</v>
      </c>
      <c r="E2214">
        <v>1109048.48</v>
      </c>
    </row>
    <row r="2215" spans="1:5" x14ac:dyDescent="0.35">
      <c r="A2215" t="s">
        <v>419</v>
      </c>
      <c r="B2215" s="175">
        <v>43918</v>
      </c>
      <c r="C2215">
        <v>49</v>
      </c>
      <c r="D2215" t="s">
        <v>410</v>
      </c>
      <c r="E2215">
        <v>2882195.71</v>
      </c>
    </row>
    <row r="2216" spans="1:5" x14ac:dyDescent="0.35">
      <c r="A2216" t="s">
        <v>419</v>
      </c>
      <c r="B2216" s="175">
        <v>43918</v>
      </c>
      <c r="C2216">
        <v>49</v>
      </c>
      <c r="D2216" t="s">
        <v>411</v>
      </c>
      <c r="E2216">
        <v>3703537.88</v>
      </c>
    </row>
    <row r="2217" spans="1:5" x14ac:dyDescent="0.35">
      <c r="A2217" t="s">
        <v>419</v>
      </c>
      <c r="B2217" s="175">
        <v>43918</v>
      </c>
      <c r="C2217">
        <v>49</v>
      </c>
      <c r="D2217" t="s">
        <v>412</v>
      </c>
      <c r="E2217">
        <v>2559201.2000000002</v>
      </c>
    </row>
    <row r="2218" spans="1:5" x14ac:dyDescent="0.35">
      <c r="A2218" t="s">
        <v>419</v>
      </c>
      <c r="B2218" s="175">
        <v>43918</v>
      </c>
      <c r="C2218">
        <v>49</v>
      </c>
      <c r="D2218" t="s">
        <v>413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402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403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404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405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406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407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408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409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410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411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412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413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402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403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404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405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406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407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408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409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410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411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412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413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402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403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404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405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406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407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408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409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410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411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412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413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402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403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404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405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406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407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408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409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410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411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412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413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402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403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404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405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406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407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408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409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410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411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412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413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402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403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404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405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406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407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408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409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410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411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412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413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402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403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404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405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406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407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408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409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410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411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412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413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402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403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404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405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406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407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408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409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410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411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412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413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402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403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404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405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406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407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408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409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410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411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412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413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402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403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404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405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406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407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408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409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410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411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412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413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402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403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404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405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406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407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408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409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410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411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412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413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402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403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404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405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406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407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408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409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410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411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412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413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402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403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404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405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406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407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408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409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410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411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412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413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402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403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404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405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406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407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408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409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410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411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412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413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402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403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404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405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406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407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408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409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410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411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412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413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402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403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404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405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406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407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408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409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410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411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412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413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402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403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404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405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406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407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408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409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410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411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412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413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402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403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404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405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406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407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408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409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410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411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412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413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404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402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403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404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405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406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407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408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409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410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411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412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413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402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403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404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405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406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407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408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409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410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411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412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413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402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403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404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405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406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407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408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409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410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411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412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413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404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405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410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411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402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403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404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405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406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407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408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409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410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411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412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413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402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403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404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405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406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407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408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409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410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411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412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413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402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403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404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405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406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407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408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409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410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411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412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413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404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410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411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402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403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404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405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406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407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408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409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410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411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412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413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402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403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404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405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406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407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408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409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410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411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412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413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402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403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404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405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406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407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408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409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410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411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412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413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404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405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408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410</v>
      </c>
      <c r="E2556">
        <v>2</v>
      </c>
    </row>
    <row r="2557" spans="1:5" x14ac:dyDescent="0.35">
      <c r="A2557" t="s">
        <v>54</v>
      </c>
      <c r="B2557" s="175">
        <v>44282</v>
      </c>
      <c r="C2557">
        <v>49</v>
      </c>
      <c r="D2557" t="s">
        <v>402</v>
      </c>
      <c r="E2557">
        <v>57321177.200000003</v>
      </c>
    </row>
    <row r="2558" spans="1:5" x14ac:dyDescent="0.35">
      <c r="A2558" t="s">
        <v>54</v>
      </c>
      <c r="B2558" s="175">
        <v>44282</v>
      </c>
      <c r="C2558">
        <v>49</v>
      </c>
      <c r="D2558" t="s">
        <v>403</v>
      </c>
      <c r="E2558">
        <v>3150360.98</v>
      </c>
    </row>
    <row r="2559" spans="1:5" x14ac:dyDescent="0.35">
      <c r="A2559" t="s">
        <v>54</v>
      </c>
      <c r="B2559" s="175">
        <v>44282</v>
      </c>
      <c r="C2559">
        <v>49</v>
      </c>
      <c r="D2559" t="s">
        <v>404</v>
      </c>
      <c r="E2559">
        <v>11695611.050000001</v>
      </c>
    </row>
    <row r="2560" spans="1:5" x14ac:dyDescent="0.35">
      <c r="A2560" t="s">
        <v>54</v>
      </c>
      <c r="B2560" s="175">
        <v>44282</v>
      </c>
      <c r="C2560">
        <v>49</v>
      </c>
      <c r="D2560" t="s">
        <v>405</v>
      </c>
      <c r="E2560">
        <v>19983619.93</v>
      </c>
    </row>
    <row r="2561" spans="1:5" x14ac:dyDescent="0.35">
      <c r="A2561" t="s">
        <v>54</v>
      </c>
      <c r="B2561" s="175">
        <v>44282</v>
      </c>
      <c r="C2561">
        <v>49</v>
      </c>
      <c r="D2561" t="s">
        <v>406</v>
      </c>
      <c r="E2561">
        <v>25225636.960000001</v>
      </c>
    </row>
    <row r="2562" spans="1:5" x14ac:dyDescent="0.35">
      <c r="A2562" t="s">
        <v>54</v>
      </c>
      <c r="B2562" s="175">
        <v>44282</v>
      </c>
      <c r="C2562">
        <v>49</v>
      </c>
      <c r="D2562" t="s">
        <v>407</v>
      </c>
      <c r="E2562">
        <v>37205.480000000003</v>
      </c>
    </row>
    <row r="2563" spans="1:5" x14ac:dyDescent="0.35">
      <c r="A2563" t="s">
        <v>54</v>
      </c>
      <c r="B2563" s="175">
        <v>44282</v>
      </c>
      <c r="C2563">
        <v>49</v>
      </c>
      <c r="D2563" t="s">
        <v>408</v>
      </c>
      <c r="E2563">
        <v>42093415.75</v>
      </c>
    </row>
    <row r="2564" spans="1:5" x14ac:dyDescent="0.35">
      <c r="A2564" t="s">
        <v>54</v>
      </c>
      <c r="B2564" s="175">
        <v>44282</v>
      </c>
      <c r="C2564">
        <v>49</v>
      </c>
      <c r="D2564" t="s">
        <v>409</v>
      </c>
      <c r="E2564">
        <v>1979760.57</v>
      </c>
    </row>
    <row r="2565" spans="1:5" x14ac:dyDescent="0.35">
      <c r="A2565" t="s">
        <v>54</v>
      </c>
      <c r="B2565" s="175">
        <v>44282</v>
      </c>
      <c r="C2565">
        <v>49</v>
      </c>
      <c r="D2565" t="s">
        <v>410</v>
      </c>
      <c r="E2565">
        <v>6075236.54</v>
      </c>
    </row>
    <row r="2566" spans="1:5" x14ac:dyDescent="0.35">
      <c r="A2566" t="s">
        <v>54</v>
      </c>
      <c r="B2566" s="175">
        <v>44282</v>
      </c>
      <c r="C2566">
        <v>49</v>
      </c>
      <c r="D2566" t="s">
        <v>411</v>
      </c>
      <c r="E2566">
        <v>7794204.3600000003</v>
      </c>
    </row>
    <row r="2567" spans="1:5" x14ac:dyDescent="0.35">
      <c r="A2567" t="s">
        <v>54</v>
      </c>
      <c r="B2567" s="175">
        <v>44282</v>
      </c>
      <c r="C2567">
        <v>49</v>
      </c>
      <c r="D2567" t="s">
        <v>412</v>
      </c>
      <c r="E2567">
        <v>6860468.6699999999</v>
      </c>
    </row>
    <row r="2568" spans="1:5" x14ac:dyDescent="0.35">
      <c r="A2568" t="s">
        <v>54</v>
      </c>
      <c r="B2568" s="175">
        <v>44282</v>
      </c>
      <c r="C2568">
        <v>49</v>
      </c>
      <c r="D2568" t="s">
        <v>413</v>
      </c>
      <c r="E2568">
        <v>1853.45</v>
      </c>
    </row>
    <row r="2569" spans="1:5" x14ac:dyDescent="0.35">
      <c r="A2569" t="s">
        <v>55</v>
      </c>
      <c r="B2569" s="175">
        <v>44282</v>
      </c>
      <c r="C2569">
        <v>49</v>
      </c>
      <c r="D2569" t="s">
        <v>402</v>
      </c>
      <c r="E2569">
        <v>61620218.119999997</v>
      </c>
    </row>
    <row r="2570" spans="1:5" x14ac:dyDescent="0.35">
      <c r="A2570" t="s">
        <v>55</v>
      </c>
      <c r="B2570" s="175">
        <v>44282</v>
      </c>
      <c r="C2570">
        <v>49</v>
      </c>
      <c r="D2570" t="s">
        <v>403</v>
      </c>
      <c r="E2570">
        <v>3067578.62</v>
      </c>
    </row>
    <row r="2571" spans="1:5" x14ac:dyDescent="0.35">
      <c r="A2571" t="s">
        <v>55</v>
      </c>
      <c r="B2571" s="175">
        <v>44282</v>
      </c>
      <c r="C2571">
        <v>49</v>
      </c>
      <c r="D2571" t="s">
        <v>404</v>
      </c>
      <c r="E2571">
        <v>12694277.310000001</v>
      </c>
    </row>
    <row r="2572" spans="1:5" x14ac:dyDescent="0.35">
      <c r="A2572" t="s">
        <v>55</v>
      </c>
      <c r="B2572" s="175">
        <v>44282</v>
      </c>
      <c r="C2572">
        <v>49</v>
      </c>
      <c r="D2572" t="s">
        <v>405</v>
      </c>
      <c r="E2572">
        <v>21215270.329999998</v>
      </c>
    </row>
    <row r="2573" spans="1:5" x14ac:dyDescent="0.35">
      <c r="A2573" t="s">
        <v>55</v>
      </c>
      <c r="B2573" s="175">
        <v>44282</v>
      </c>
      <c r="C2573">
        <v>49</v>
      </c>
      <c r="D2573" t="s">
        <v>406</v>
      </c>
      <c r="E2573">
        <v>24691259.059999999</v>
      </c>
    </row>
    <row r="2574" spans="1:5" x14ac:dyDescent="0.35">
      <c r="A2574" t="s">
        <v>55</v>
      </c>
      <c r="B2574" s="175">
        <v>44282</v>
      </c>
      <c r="C2574">
        <v>49</v>
      </c>
      <c r="D2574" t="s">
        <v>407</v>
      </c>
      <c r="E2574">
        <v>54017.37</v>
      </c>
    </row>
    <row r="2575" spans="1:5" x14ac:dyDescent="0.35">
      <c r="A2575" t="s">
        <v>55</v>
      </c>
      <c r="B2575" s="175">
        <v>44282</v>
      </c>
      <c r="C2575">
        <v>49</v>
      </c>
      <c r="D2575" t="s">
        <v>408</v>
      </c>
      <c r="E2575">
        <v>44552787.350000001</v>
      </c>
    </row>
    <row r="2576" spans="1:5" x14ac:dyDescent="0.35">
      <c r="A2576" t="s">
        <v>55</v>
      </c>
      <c r="B2576" s="175">
        <v>44282</v>
      </c>
      <c r="C2576">
        <v>49</v>
      </c>
      <c r="D2576" t="s">
        <v>409</v>
      </c>
      <c r="E2576">
        <v>1937584.36</v>
      </c>
    </row>
    <row r="2577" spans="1:5" x14ac:dyDescent="0.35">
      <c r="A2577" t="s">
        <v>55</v>
      </c>
      <c r="B2577" s="175">
        <v>44282</v>
      </c>
      <c r="C2577">
        <v>49</v>
      </c>
      <c r="D2577" t="s">
        <v>410</v>
      </c>
      <c r="E2577">
        <v>7325644.3099999996</v>
      </c>
    </row>
    <row r="2578" spans="1:5" x14ac:dyDescent="0.35">
      <c r="A2578" t="s">
        <v>55</v>
      </c>
      <c r="B2578" s="175">
        <v>44282</v>
      </c>
      <c r="C2578">
        <v>49</v>
      </c>
      <c r="D2578" t="s">
        <v>411</v>
      </c>
      <c r="E2578">
        <v>9117029.9100000001</v>
      </c>
    </row>
    <row r="2579" spans="1:5" x14ac:dyDescent="0.35">
      <c r="A2579" t="s">
        <v>55</v>
      </c>
      <c r="B2579" s="175">
        <v>44282</v>
      </c>
      <c r="C2579">
        <v>49</v>
      </c>
      <c r="D2579" t="s">
        <v>412</v>
      </c>
      <c r="E2579">
        <v>6611908.4299999997</v>
      </c>
    </row>
    <row r="2580" spans="1:5" x14ac:dyDescent="0.35">
      <c r="A2580" t="s">
        <v>55</v>
      </c>
      <c r="B2580" s="175">
        <v>44282</v>
      </c>
      <c r="C2580">
        <v>49</v>
      </c>
      <c r="D2580" t="s">
        <v>413</v>
      </c>
      <c r="E2580">
        <v>1983.24</v>
      </c>
    </row>
    <row r="2581" spans="1:5" x14ac:dyDescent="0.35">
      <c r="A2581" t="s">
        <v>56</v>
      </c>
      <c r="B2581" s="175">
        <v>44282</v>
      </c>
      <c r="C2581">
        <v>49</v>
      </c>
      <c r="D2581" t="s">
        <v>402</v>
      </c>
      <c r="E2581">
        <v>450171</v>
      </c>
    </row>
    <row r="2582" spans="1:5" x14ac:dyDescent="0.35">
      <c r="A2582" t="s">
        <v>56</v>
      </c>
      <c r="B2582" s="175">
        <v>44282</v>
      </c>
      <c r="C2582">
        <v>49</v>
      </c>
      <c r="D2582" t="s">
        <v>403</v>
      </c>
      <c r="E2582">
        <v>34522</v>
      </c>
    </row>
    <row r="2583" spans="1:5" x14ac:dyDescent="0.35">
      <c r="A2583" t="s">
        <v>56</v>
      </c>
      <c r="B2583" s="175">
        <v>44282</v>
      </c>
      <c r="C2583">
        <v>49</v>
      </c>
      <c r="D2583" t="s">
        <v>404</v>
      </c>
      <c r="E2583">
        <v>60847</v>
      </c>
    </row>
    <row r="2584" spans="1:5" x14ac:dyDescent="0.35">
      <c r="A2584" t="s">
        <v>56</v>
      </c>
      <c r="B2584" s="175">
        <v>44282</v>
      </c>
      <c r="C2584">
        <v>49</v>
      </c>
      <c r="D2584" t="s">
        <v>405</v>
      </c>
      <c r="E2584">
        <v>11555</v>
      </c>
    </row>
    <row r="2585" spans="1:5" x14ac:dyDescent="0.35">
      <c r="A2585" t="s">
        <v>56</v>
      </c>
      <c r="B2585" s="175">
        <v>44282</v>
      </c>
      <c r="C2585">
        <v>49</v>
      </c>
      <c r="D2585" t="s">
        <v>406</v>
      </c>
      <c r="E2585">
        <v>1653</v>
      </c>
    </row>
    <row r="2586" spans="1:5" x14ac:dyDescent="0.35">
      <c r="A2586" t="s">
        <v>56</v>
      </c>
      <c r="B2586" s="175">
        <v>44282</v>
      </c>
      <c r="C2586">
        <v>49</v>
      </c>
      <c r="D2586" t="s">
        <v>407</v>
      </c>
      <c r="E2586">
        <v>8</v>
      </c>
    </row>
    <row r="2587" spans="1:5" x14ac:dyDescent="0.35">
      <c r="A2587" t="s">
        <v>56</v>
      </c>
      <c r="B2587" s="175">
        <v>44282</v>
      </c>
      <c r="C2587">
        <v>49</v>
      </c>
      <c r="D2587" t="s">
        <v>408</v>
      </c>
      <c r="E2587">
        <v>245426</v>
      </c>
    </row>
    <row r="2588" spans="1:5" x14ac:dyDescent="0.35">
      <c r="A2588" t="s">
        <v>56</v>
      </c>
      <c r="B2588" s="175">
        <v>44282</v>
      </c>
      <c r="C2588">
        <v>49</v>
      </c>
      <c r="D2588" t="s">
        <v>409</v>
      </c>
      <c r="E2588">
        <v>24214</v>
      </c>
    </row>
    <row r="2589" spans="1:5" x14ac:dyDescent="0.35">
      <c r="A2589" t="s">
        <v>56</v>
      </c>
      <c r="B2589" s="175">
        <v>44282</v>
      </c>
      <c r="C2589">
        <v>49</v>
      </c>
      <c r="D2589" t="s">
        <v>410</v>
      </c>
      <c r="E2589">
        <v>21648</v>
      </c>
    </row>
    <row r="2590" spans="1:5" x14ac:dyDescent="0.35">
      <c r="A2590" t="s">
        <v>56</v>
      </c>
      <c r="B2590" s="175">
        <v>44282</v>
      </c>
      <c r="C2590">
        <v>49</v>
      </c>
      <c r="D2590" t="s">
        <v>411</v>
      </c>
      <c r="E2590">
        <v>6216</v>
      </c>
    </row>
    <row r="2591" spans="1:5" x14ac:dyDescent="0.35">
      <c r="A2591" t="s">
        <v>56</v>
      </c>
      <c r="B2591" s="175">
        <v>44282</v>
      </c>
      <c r="C2591">
        <v>49</v>
      </c>
      <c r="D2591" t="s">
        <v>412</v>
      </c>
      <c r="E2591">
        <v>1019</v>
      </c>
    </row>
    <row r="2592" spans="1:5" x14ac:dyDescent="0.35">
      <c r="A2592" t="s">
        <v>56</v>
      </c>
      <c r="B2592" s="175">
        <v>44282</v>
      </c>
      <c r="C2592">
        <v>49</v>
      </c>
      <c r="D2592" t="s">
        <v>413</v>
      </c>
      <c r="E2592">
        <v>35</v>
      </c>
    </row>
    <row r="2593" spans="1:5" x14ac:dyDescent="0.35">
      <c r="A2593" t="s">
        <v>61</v>
      </c>
      <c r="B2593" s="175">
        <v>44282</v>
      </c>
      <c r="C2593">
        <v>49</v>
      </c>
      <c r="D2593" t="s">
        <v>404</v>
      </c>
      <c r="E2593">
        <v>3</v>
      </c>
    </row>
    <row r="2594" spans="1:5" x14ac:dyDescent="0.35">
      <c r="A2594" t="s">
        <v>61</v>
      </c>
      <c r="B2594" s="175">
        <v>44282</v>
      </c>
      <c r="C2594">
        <v>49</v>
      </c>
      <c r="D2594" t="s">
        <v>405</v>
      </c>
      <c r="E2594">
        <v>2</v>
      </c>
    </row>
    <row r="2595" spans="1:5" x14ac:dyDescent="0.35">
      <c r="A2595" t="s">
        <v>61</v>
      </c>
      <c r="B2595" s="175">
        <v>44282</v>
      </c>
      <c r="C2595">
        <v>49</v>
      </c>
      <c r="D2595" t="s">
        <v>410</v>
      </c>
      <c r="E2595">
        <v>8</v>
      </c>
    </row>
    <row r="2596" spans="1:5" x14ac:dyDescent="0.35">
      <c r="A2596" t="s">
        <v>61</v>
      </c>
      <c r="B2596" s="175">
        <v>44282</v>
      </c>
      <c r="C2596">
        <v>49</v>
      </c>
      <c r="D2596" t="s">
        <v>411</v>
      </c>
      <c r="E2596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190</v>
      </c>
      <c r="B1" s="220" t="s">
        <v>191</v>
      </c>
      <c r="C1" s="215" t="s">
        <v>42</v>
      </c>
      <c r="D1" s="221" t="s">
        <v>190</v>
      </c>
    </row>
    <row r="2" spans="1:4" x14ac:dyDescent="0.35">
      <c r="A2" s="223" t="s">
        <v>537</v>
      </c>
      <c r="B2" s="220" t="s">
        <v>197</v>
      </c>
      <c r="C2" s="215" t="s">
        <v>399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200</v>
      </c>
      <c r="C3" s="215" t="s">
        <v>399</v>
      </c>
      <c r="D3" s="217" t="str">
        <f t="shared" si="0"/>
        <v>1247</v>
      </c>
    </row>
    <row r="4" spans="1:4" x14ac:dyDescent="0.35">
      <c r="A4" s="221">
        <v>1101</v>
      </c>
      <c r="B4" s="220" t="s">
        <v>198</v>
      </c>
      <c r="C4" s="215" t="s">
        <v>400</v>
      </c>
      <c r="D4" s="217" t="str">
        <f t="shared" si="0"/>
        <v>1101</v>
      </c>
    </row>
    <row r="5" spans="1:4" x14ac:dyDescent="0.35">
      <c r="A5" s="221">
        <v>1301</v>
      </c>
      <c r="B5" s="220" t="s">
        <v>201</v>
      </c>
      <c r="C5" s="215" t="s">
        <v>400</v>
      </c>
      <c r="D5" s="217" t="str">
        <f t="shared" si="0"/>
        <v>1301</v>
      </c>
    </row>
    <row r="6" spans="1:4" x14ac:dyDescent="0.35">
      <c r="A6" s="221">
        <v>2107</v>
      </c>
      <c r="B6" s="220" t="s">
        <v>204</v>
      </c>
      <c r="C6" s="215" t="s">
        <v>396</v>
      </c>
      <c r="D6" s="217" t="str">
        <f t="shared" si="0"/>
        <v>2107</v>
      </c>
    </row>
    <row r="7" spans="1:4" x14ac:dyDescent="0.35">
      <c r="A7" s="221">
        <v>2121</v>
      </c>
      <c r="B7" s="220" t="s">
        <v>205</v>
      </c>
      <c r="C7" s="215" t="s">
        <v>396</v>
      </c>
      <c r="D7" s="217" t="str">
        <f t="shared" si="0"/>
        <v>2121</v>
      </c>
    </row>
    <row r="8" spans="1:4" x14ac:dyDescent="0.35">
      <c r="A8" s="221">
        <v>2131</v>
      </c>
      <c r="B8" s="220" t="s">
        <v>206</v>
      </c>
      <c r="C8" s="215" t="s">
        <v>396</v>
      </c>
      <c r="D8" s="217" t="str">
        <f t="shared" si="0"/>
        <v>2131</v>
      </c>
    </row>
    <row r="9" spans="1:4" x14ac:dyDescent="0.35">
      <c r="A9" s="221">
        <v>2221</v>
      </c>
      <c r="B9" s="220" t="s">
        <v>207</v>
      </c>
      <c r="C9" s="215" t="s">
        <v>397</v>
      </c>
      <c r="D9" s="217" t="str">
        <f t="shared" si="0"/>
        <v>2221</v>
      </c>
    </row>
    <row r="10" spans="1:4" x14ac:dyDescent="0.35">
      <c r="A10" s="221">
        <v>2231</v>
      </c>
      <c r="B10" s="220" t="s">
        <v>208</v>
      </c>
      <c r="C10" s="215" t="s">
        <v>397</v>
      </c>
      <c r="D10" s="217" t="str">
        <f t="shared" si="0"/>
        <v>2231</v>
      </c>
    </row>
    <row r="11" spans="1:4" x14ac:dyDescent="0.35">
      <c r="A11" s="221">
        <v>2237</v>
      </c>
      <c r="B11" s="220" t="s">
        <v>209</v>
      </c>
      <c r="C11" s="215" t="s">
        <v>397</v>
      </c>
      <c r="D11" s="217" t="str">
        <f t="shared" si="0"/>
        <v>2237</v>
      </c>
    </row>
    <row r="12" spans="1:4" x14ac:dyDescent="0.35">
      <c r="A12" s="221" t="s">
        <v>497</v>
      </c>
      <c r="B12" s="220" t="s">
        <v>210</v>
      </c>
      <c r="C12" s="215" t="s">
        <v>397</v>
      </c>
      <c r="D12" s="217" t="str">
        <f t="shared" si="0"/>
        <v>22EN</v>
      </c>
    </row>
    <row r="13" spans="1:4" x14ac:dyDescent="0.35">
      <c r="A13" s="221">
        <v>2321</v>
      </c>
      <c r="B13" s="220" t="s">
        <v>211</v>
      </c>
      <c r="C13" s="215" t="s">
        <v>398</v>
      </c>
      <c r="D13" s="217" t="str">
        <f t="shared" si="0"/>
        <v>2321</v>
      </c>
    </row>
    <row r="14" spans="1:4" x14ac:dyDescent="0.35">
      <c r="A14" s="221">
        <v>2331</v>
      </c>
      <c r="B14" s="220" t="s">
        <v>212</v>
      </c>
      <c r="C14" s="215" t="s">
        <v>398</v>
      </c>
      <c r="D14" s="217" t="str">
        <f t="shared" si="0"/>
        <v>2331</v>
      </c>
    </row>
    <row r="15" spans="1:4" x14ac:dyDescent="0.35">
      <c r="A15" s="221">
        <v>2367</v>
      </c>
      <c r="B15" s="220" t="s">
        <v>213</v>
      </c>
      <c r="C15" s="215" t="s">
        <v>398</v>
      </c>
      <c r="D15" s="217" t="str">
        <f t="shared" si="0"/>
        <v>2367</v>
      </c>
    </row>
    <row r="16" spans="1:4" x14ac:dyDescent="0.35">
      <c r="A16" s="221">
        <v>2421</v>
      </c>
      <c r="B16" s="220" t="s">
        <v>215</v>
      </c>
      <c r="C16" s="215" t="s">
        <v>398</v>
      </c>
      <c r="D16" s="217" t="str">
        <f t="shared" si="0"/>
        <v>2421</v>
      </c>
    </row>
    <row r="17" spans="1:4" x14ac:dyDescent="0.35">
      <c r="A17" s="221">
        <v>2431</v>
      </c>
      <c r="B17" s="220" t="s">
        <v>216</v>
      </c>
      <c r="C17" s="215" t="s">
        <v>398</v>
      </c>
      <c r="D17" s="217" t="str">
        <f t="shared" si="0"/>
        <v>2431</v>
      </c>
    </row>
    <row r="18" spans="1:4" x14ac:dyDescent="0.35">
      <c r="A18" s="221">
        <v>2496</v>
      </c>
      <c r="B18" s="220" t="s">
        <v>217</v>
      </c>
      <c r="C18" s="215" t="s">
        <v>398</v>
      </c>
      <c r="D18" s="217" t="str">
        <f t="shared" si="0"/>
        <v>2496</v>
      </c>
    </row>
    <row r="19" spans="1:4" x14ac:dyDescent="0.35">
      <c r="A19" s="221">
        <v>3321</v>
      </c>
      <c r="B19" s="220" t="s">
        <v>219</v>
      </c>
      <c r="C19" s="215" t="s">
        <v>398</v>
      </c>
      <c r="D19" s="217" t="str">
        <f t="shared" si="0"/>
        <v>3321</v>
      </c>
    </row>
    <row r="20" spans="1:4" x14ac:dyDescent="0.35">
      <c r="A20" s="221">
        <v>3331</v>
      </c>
      <c r="B20" s="220" t="s">
        <v>220</v>
      </c>
      <c r="C20" s="215" t="s">
        <v>398</v>
      </c>
      <c r="D20" s="217" t="str">
        <f t="shared" si="0"/>
        <v>3331</v>
      </c>
    </row>
    <row r="21" spans="1:4" x14ac:dyDescent="0.35">
      <c r="A21" s="221">
        <v>3367</v>
      </c>
      <c r="B21" s="220" t="s">
        <v>221</v>
      </c>
      <c r="C21" s="215" t="s">
        <v>398</v>
      </c>
      <c r="D21" s="217" t="str">
        <f t="shared" si="0"/>
        <v>3367</v>
      </c>
    </row>
    <row r="22" spans="1:4" x14ac:dyDescent="0.35">
      <c r="A22" s="221">
        <v>3421</v>
      </c>
      <c r="B22" s="220" t="s">
        <v>223</v>
      </c>
      <c r="C22" s="215" t="s">
        <v>398</v>
      </c>
      <c r="D22" s="217" t="str">
        <f t="shared" si="0"/>
        <v>3421</v>
      </c>
    </row>
    <row r="23" spans="1:4" x14ac:dyDescent="0.35">
      <c r="A23" s="221">
        <v>3431</v>
      </c>
      <c r="B23" s="220" t="s">
        <v>224</v>
      </c>
      <c r="C23" s="215" t="s">
        <v>398</v>
      </c>
      <c r="D23" s="217" t="str">
        <f t="shared" si="0"/>
        <v>3431</v>
      </c>
    </row>
    <row r="24" spans="1:4" x14ac:dyDescent="0.35">
      <c r="A24" s="221">
        <v>3496</v>
      </c>
      <c r="B24" s="220" t="s">
        <v>225</v>
      </c>
      <c r="C24" s="215" t="s">
        <v>398</v>
      </c>
      <c r="D24" s="217" t="str">
        <f t="shared" si="0"/>
        <v>3496</v>
      </c>
    </row>
    <row r="25" spans="1:4" x14ac:dyDescent="0.35">
      <c r="A25" s="221" t="s">
        <v>571</v>
      </c>
      <c r="B25" s="220" t="s">
        <v>199</v>
      </c>
      <c r="C25" s="215" t="s">
        <v>398</v>
      </c>
      <c r="D25" s="217" t="str">
        <f t="shared" si="0"/>
        <v>11EN</v>
      </c>
    </row>
    <row r="26" spans="1:4" x14ac:dyDescent="0.35">
      <c r="A26" s="221" t="s">
        <v>488</v>
      </c>
      <c r="B26" s="220" t="s">
        <v>202</v>
      </c>
      <c r="C26" s="215" t="s">
        <v>398</v>
      </c>
      <c r="D26" s="217" t="str">
        <f t="shared" si="0"/>
        <v>14EN</v>
      </c>
    </row>
    <row r="27" spans="1:4" x14ac:dyDescent="0.35">
      <c r="A27" s="221" t="s">
        <v>527</v>
      </c>
      <c r="B27" s="220" t="s">
        <v>203</v>
      </c>
      <c r="C27" s="215" t="s">
        <v>398</v>
      </c>
      <c r="D27" s="217" t="str">
        <f t="shared" si="0"/>
        <v>17EN</v>
      </c>
    </row>
    <row r="28" spans="1:4" x14ac:dyDescent="0.35">
      <c r="A28" s="221" t="s">
        <v>520</v>
      </c>
      <c r="B28" s="220" t="s">
        <v>214</v>
      </c>
      <c r="C28" s="215" t="s">
        <v>398</v>
      </c>
      <c r="D28" s="217" t="str">
        <f t="shared" si="0"/>
        <v>23EN</v>
      </c>
    </row>
    <row r="29" spans="1:4" x14ac:dyDescent="0.35">
      <c r="A29" s="221" t="s">
        <v>483</v>
      </c>
      <c r="B29" s="220" t="s">
        <v>218</v>
      </c>
      <c r="C29" s="215" t="s">
        <v>398</v>
      </c>
      <c r="D29" s="217" t="str">
        <f t="shared" si="0"/>
        <v>24EN</v>
      </c>
    </row>
    <row r="30" spans="1:4" x14ac:dyDescent="0.35">
      <c r="A30" s="221" t="s">
        <v>490</v>
      </c>
      <c r="B30" s="220" t="s">
        <v>222</v>
      </c>
      <c r="C30" s="215" t="s">
        <v>398</v>
      </c>
      <c r="D30" s="217" t="str">
        <f t="shared" si="0"/>
        <v>33EN</v>
      </c>
    </row>
    <row r="31" spans="1:4" x14ac:dyDescent="0.35">
      <c r="A31" s="221" t="s">
        <v>502</v>
      </c>
      <c r="B31" s="220" t="s">
        <v>226</v>
      </c>
      <c r="C31" s="215" t="s">
        <v>398</v>
      </c>
      <c r="D31" s="217" t="str">
        <f t="shared" si="0"/>
        <v>34EN</v>
      </c>
    </row>
    <row r="32" spans="1:4" x14ac:dyDescent="0.35">
      <c r="A32" s="221" t="s">
        <v>570</v>
      </c>
      <c r="B32" s="220" t="s">
        <v>229</v>
      </c>
      <c r="C32" s="215" t="s">
        <v>398</v>
      </c>
      <c r="D32" s="217" t="str">
        <f t="shared" si="0"/>
        <v>55EN</v>
      </c>
    </row>
    <row r="33" spans="1:4" x14ac:dyDescent="0.35">
      <c r="A33" s="221" t="s">
        <v>569</v>
      </c>
      <c r="B33" s="220" t="s">
        <v>230</v>
      </c>
      <c r="C33" s="215" t="s">
        <v>398</v>
      </c>
      <c r="D33" s="217" t="str">
        <f t="shared" si="0"/>
        <v>58ENLH</v>
      </c>
    </row>
    <row r="34" spans="1:4" x14ac:dyDescent="0.35">
      <c r="A34" s="221" t="s">
        <v>568</v>
      </c>
      <c r="B34" s="220" t="s">
        <v>231</v>
      </c>
      <c r="C34" s="215" t="s">
        <v>398</v>
      </c>
      <c r="D34" s="217" t="str">
        <f t="shared" si="0"/>
        <v>58ENLL</v>
      </c>
    </row>
    <row r="35" spans="1:4" x14ac:dyDescent="0.35">
      <c r="A35" s="221" t="s">
        <v>567</v>
      </c>
      <c r="B35" s="220" t="s">
        <v>232</v>
      </c>
      <c r="C35" s="215" t="s">
        <v>398</v>
      </c>
      <c r="D35" s="217" t="str">
        <f t="shared" si="0"/>
        <v>58ENXLH</v>
      </c>
    </row>
    <row r="36" spans="1:4" x14ac:dyDescent="0.35">
      <c r="A36" s="221" t="s">
        <v>566</v>
      </c>
      <c r="B36" s="220" t="s">
        <v>233</v>
      </c>
      <c r="C36" s="215" t="s">
        <v>398</v>
      </c>
      <c r="D36" s="217" t="str">
        <f t="shared" si="0"/>
        <v>58ENXLL</v>
      </c>
    </row>
    <row r="37" spans="1:4" x14ac:dyDescent="0.35">
      <c r="A37" s="221" t="s">
        <v>565</v>
      </c>
      <c r="B37" s="220" t="s">
        <v>234</v>
      </c>
      <c r="C37" s="215" t="s">
        <v>398</v>
      </c>
      <c r="D37" s="217" t="str">
        <f t="shared" si="0"/>
        <v>71EN</v>
      </c>
    </row>
    <row r="38" spans="1:4" x14ac:dyDescent="0.35">
      <c r="A38" s="221" t="s">
        <v>523</v>
      </c>
      <c r="B38" s="220" t="s">
        <v>235</v>
      </c>
      <c r="C38" s="215" t="s">
        <v>398</v>
      </c>
      <c r="D38" s="217" t="str">
        <f t="shared" si="0"/>
        <v>74EN</v>
      </c>
    </row>
    <row r="39" spans="1:4" x14ac:dyDescent="0.35">
      <c r="A39" s="221" t="s">
        <v>532</v>
      </c>
      <c r="B39" s="220" t="s">
        <v>236</v>
      </c>
      <c r="C39" s="215" t="s">
        <v>398</v>
      </c>
      <c r="D39" s="217" t="str">
        <f t="shared" si="0"/>
        <v>77EN</v>
      </c>
    </row>
    <row r="40" spans="1:4" x14ac:dyDescent="0.35">
      <c r="A40" s="221">
        <v>8011</v>
      </c>
      <c r="B40" s="220" t="s">
        <v>237</v>
      </c>
      <c r="C40" s="215" t="s">
        <v>401</v>
      </c>
      <c r="D40" s="217" t="str">
        <f t="shared" si="0"/>
        <v>8011</v>
      </c>
    </row>
    <row r="41" spans="1:4" x14ac:dyDescent="0.35">
      <c r="A41" s="221" t="s">
        <v>564</v>
      </c>
      <c r="B41" s="220" t="s">
        <v>192</v>
      </c>
      <c r="C41" s="215" t="s">
        <v>401</v>
      </c>
      <c r="D41" s="217" t="str">
        <f t="shared" si="0"/>
        <v>???</v>
      </c>
    </row>
    <row r="42" spans="1:4" x14ac:dyDescent="0.35">
      <c r="A42" s="221" t="s">
        <v>515</v>
      </c>
      <c r="B42" s="220" t="s">
        <v>193</v>
      </c>
      <c r="C42" s="215" t="s">
        <v>401</v>
      </c>
      <c r="D42" s="217" t="str">
        <f t="shared" si="0"/>
        <v>01EN</v>
      </c>
    </row>
    <row r="43" spans="1:4" x14ac:dyDescent="0.35">
      <c r="A43" s="221" t="s">
        <v>508</v>
      </c>
      <c r="B43" s="220" t="s">
        <v>194</v>
      </c>
      <c r="C43" s="215" t="s">
        <v>401</v>
      </c>
      <c r="D43" s="217" t="str">
        <f t="shared" si="0"/>
        <v>02EN</v>
      </c>
    </row>
    <row r="44" spans="1:4" x14ac:dyDescent="0.35">
      <c r="A44" s="221" t="s">
        <v>563</v>
      </c>
      <c r="B44" s="220" t="s">
        <v>195</v>
      </c>
      <c r="C44" s="215" t="s">
        <v>401</v>
      </c>
      <c r="D44" s="217" t="str">
        <f t="shared" si="0"/>
        <v>05EN</v>
      </c>
    </row>
    <row r="45" spans="1:4" x14ac:dyDescent="0.35">
      <c r="A45" s="221" t="s">
        <v>562</v>
      </c>
      <c r="B45" s="220" t="s">
        <v>196</v>
      </c>
      <c r="C45" s="215" t="s">
        <v>401</v>
      </c>
      <c r="D45" s="217" t="str">
        <f t="shared" si="0"/>
        <v>08EN</v>
      </c>
    </row>
    <row r="46" spans="1:4" x14ac:dyDescent="0.35">
      <c r="A46" s="221" t="s">
        <v>561</v>
      </c>
      <c r="B46" s="220" t="s">
        <v>227</v>
      </c>
      <c r="C46" s="215" t="s">
        <v>401</v>
      </c>
      <c r="D46" s="217" t="str">
        <f t="shared" si="0"/>
        <v>50EN</v>
      </c>
    </row>
    <row r="47" spans="1:4" x14ac:dyDescent="0.35">
      <c r="A47" s="221" t="s">
        <v>560</v>
      </c>
      <c r="B47" s="220" t="s">
        <v>228</v>
      </c>
      <c r="C47" s="215" t="s">
        <v>401</v>
      </c>
      <c r="D47" s="217" t="str">
        <f t="shared" si="0"/>
        <v>52EN</v>
      </c>
    </row>
    <row r="48" spans="1:4" x14ac:dyDescent="0.35">
      <c r="A48" s="221" t="s">
        <v>450</v>
      </c>
      <c r="B48" s="220" t="s">
        <v>238</v>
      </c>
      <c r="C48" s="318" t="s">
        <v>399</v>
      </c>
      <c r="D48" s="217" t="str">
        <f t="shared" si="0"/>
        <v>A16</v>
      </c>
    </row>
    <row r="49" spans="1:4" x14ac:dyDescent="0.35">
      <c r="A49" s="221" t="s">
        <v>450</v>
      </c>
      <c r="B49" s="220" t="s">
        <v>239</v>
      </c>
      <c r="C49" s="318"/>
      <c r="D49" s="217" t="str">
        <f t="shared" si="0"/>
        <v>A16</v>
      </c>
    </row>
    <row r="50" spans="1:4" x14ac:dyDescent="0.35">
      <c r="A50" s="221" t="s">
        <v>450</v>
      </c>
      <c r="B50" s="220" t="s">
        <v>240</v>
      </c>
      <c r="C50" s="318"/>
      <c r="D50" s="217" t="str">
        <f t="shared" si="0"/>
        <v>A16</v>
      </c>
    </row>
    <row r="51" spans="1:4" x14ac:dyDescent="0.35">
      <c r="A51" s="221" t="s">
        <v>450</v>
      </c>
      <c r="B51" s="220" t="s">
        <v>241</v>
      </c>
      <c r="C51" s="318"/>
      <c r="D51" s="217" t="str">
        <f t="shared" si="0"/>
        <v>A16</v>
      </c>
    </row>
    <row r="52" spans="1:4" x14ac:dyDescent="0.35">
      <c r="A52" s="221" t="s">
        <v>450</v>
      </c>
      <c r="B52" s="220" t="s">
        <v>242</v>
      </c>
      <c r="C52" s="318"/>
      <c r="D52" s="217" t="str">
        <f t="shared" si="0"/>
        <v>A16</v>
      </c>
    </row>
    <row r="53" spans="1:4" x14ac:dyDescent="0.35">
      <c r="A53" s="221" t="s">
        <v>450</v>
      </c>
      <c r="B53" s="220" t="s">
        <v>243</v>
      </c>
      <c r="C53" s="318"/>
      <c r="D53" s="217" t="str">
        <f t="shared" si="0"/>
        <v>A16</v>
      </c>
    </row>
    <row r="54" spans="1:4" x14ac:dyDescent="0.35">
      <c r="A54" s="221" t="s">
        <v>450</v>
      </c>
      <c r="B54" s="220" t="s">
        <v>244</v>
      </c>
      <c r="C54" s="318"/>
      <c r="D54" s="217" t="str">
        <f t="shared" si="0"/>
        <v>A16</v>
      </c>
    </row>
    <row r="55" spans="1:4" x14ac:dyDescent="0.35">
      <c r="A55" s="221" t="s">
        <v>450</v>
      </c>
      <c r="B55" s="220" t="s">
        <v>245</v>
      </c>
      <c r="C55" s="318"/>
      <c r="D55" s="217" t="str">
        <f t="shared" si="0"/>
        <v>A16</v>
      </c>
    </row>
    <row r="56" spans="1:4" x14ac:dyDescent="0.35">
      <c r="A56" s="221" t="s">
        <v>450</v>
      </c>
      <c r="B56" s="220" t="s">
        <v>246</v>
      </c>
      <c r="C56" s="318"/>
      <c r="D56" s="217" t="str">
        <f t="shared" si="0"/>
        <v>A16</v>
      </c>
    </row>
    <row r="57" spans="1:4" x14ac:dyDescent="0.35">
      <c r="A57" s="221" t="s">
        <v>422</v>
      </c>
      <c r="B57" s="220" t="s">
        <v>247</v>
      </c>
      <c r="C57" s="318" t="s">
        <v>400</v>
      </c>
      <c r="D57" s="217" t="str">
        <f t="shared" si="0"/>
        <v>A60</v>
      </c>
    </row>
    <row r="58" spans="1:4" x14ac:dyDescent="0.35">
      <c r="A58" s="221" t="s">
        <v>422</v>
      </c>
      <c r="B58" s="220" t="s">
        <v>248</v>
      </c>
      <c r="C58" s="318"/>
      <c r="D58" s="217" t="str">
        <f t="shared" si="0"/>
        <v>A60</v>
      </c>
    </row>
    <row r="59" spans="1:4" x14ac:dyDescent="0.35">
      <c r="A59" s="221" t="s">
        <v>422</v>
      </c>
      <c r="B59" s="220" t="s">
        <v>249</v>
      </c>
      <c r="C59" s="318"/>
      <c r="D59" s="217" t="str">
        <f t="shared" si="0"/>
        <v>A60</v>
      </c>
    </row>
    <row r="60" spans="1:4" x14ac:dyDescent="0.35">
      <c r="A60" s="221" t="s">
        <v>422</v>
      </c>
      <c r="B60" s="220" t="s">
        <v>250</v>
      </c>
      <c r="C60" s="318"/>
      <c r="D60" s="217" t="str">
        <f t="shared" si="0"/>
        <v>A60</v>
      </c>
    </row>
    <row r="61" spans="1:4" x14ac:dyDescent="0.35">
      <c r="A61" s="221" t="s">
        <v>422</v>
      </c>
      <c r="B61" s="220" t="s">
        <v>251</v>
      </c>
      <c r="C61" s="318"/>
      <c r="D61" s="217" t="str">
        <f t="shared" si="0"/>
        <v>A60</v>
      </c>
    </row>
    <row r="62" spans="1:4" x14ac:dyDescent="0.35">
      <c r="A62" s="221" t="s">
        <v>422</v>
      </c>
      <c r="B62" s="220" t="s">
        <v>252</v>
      </c>
      <c r="C62" s="318"/>
      <c r="D62" s="217" t="str">
        <f t="shared" si="0"/>
        <v>A60</v>
      </c>
    </row>
    <row r="63" spans="1:4" x14ac:dyDescent="0.35">
      <c r="A63" s="221" t="s">
        <v>461</v>
      </c>
      <c r="B63" s="220" t="s">
        <v>253</v>
      </c>
      <c r="C63" s="318" t="s">
        <v>398</v>
      </c>
      <c r="D63" s="217" t="str">
        <f t="shared" si="0"/>
        <v>B32</v>
      </c>
    </row>
    <row r="64" spans="1:4" x14ac:dyDescent="0.35">
      <c r="A64" s="221" t="s">
        <v>461</v>
      </c>
      <c r="B64" s="220" t="s">
        <v>254</v>
      </c>
      <c r="C64" s="318"/>
      <c r="D64" s="217" t="str">
        <f t="shared" si="0"/>
        <v>B32</v>
      </c>
    </row>
    <row r="65" spans="1:4" x14ac:dyDescent="0.35">
      <c r="A65" s="221" t="s">
        <v>461</v>
      </c>
      <c r="B65" s="220" t="s">
        <v>255</v>
      </c>
      <c r="C65" s="318"/>
      <c r="D65" s="217" t="str">
        <f t="shared" si="0"/>
        <v>B32</v>
      </c>
    </row>
    <row r="66" spans="1:4" x14ac:dyDescent="0.35">
      <c r="A66" s="221" t="s">
        <v>461</v>
      </c>
      <c r="B66" s="220" t="s">
        <v>256</v>
      </c>
      <c r="C66" s="318"/>
      <c r="D66" s="217" t="str">
        <f t="shared" ref="D66:D129" si="1">TRIM(A66)</f>
        <v>B32</v>
      </c>
    </row>
    <row r="67" spans="1:4" x14ac:dyDescent="0.35">
      <c r="A67" s="221" t="s">
        <v>461</v>
      </c>
      <c r="B67" s="220" t="s">
        <v>257</v>
      </c>
      <c r="C67" s="318"/>
      <c r="D67" s="217" t="str">
        <f t="shared" si="1"/>
        <v>B32</v>
      </c>
    </row>
    <row r="68" spans="1:4" x14ac:dyDescent="0.35">
      <c r="A68" s="221" t="s">
        <v>461</v>
      </c>
      <c r="B68" s="220" t="s">
        <v>258</v>
      </c>
      <c r="C68" s="318"/>
      <c r="D68" s="217" t="str">
        <f t="shared" si="1"/>
        <v>B32</v>
      </c>
    </row>
    <row r="69" spans="1:4" x14ac:dyDescent="0.35">
      <c r="A69" s="221" t="s">
        <v>559</v>
      </c>
      <c r="B69" s="220" t="s">
        <v>259</v>
      </c>
      <c r="C69" s="318" t="s">
        <v>401</v>
      </c>
      <c r="D69" s="217" t="str">
        <f t="shared" si="1"/>
        <v>B62</v>
      </c>
    </row>
    <row r="70" spans="1:4" x14ac:dyDescent="0.35">
      <c r="A70" s="221" t="s">
        <v>559</v>
      </c>
      <c r="B70" s="220" t="s">
        <v>260</v>
      </c>
      <c r="C70" s="318"/>
      <c r="D70" s="217" t="str">
        <f t="shared" si="1"/>
        <v>B62</v>
      </c>
    </row>
    <row r="71" spans="1:4" x14ac:dyDescent="0.35">
      <c r="A71" s="221" t="s">
        <v>559</v>
      </c>
      <c r="B71" s="220" t="s">
        <v>261</v>
      </c>
      <c r="C71" s="318"/>
      <c r="D71" s="217" t="str">
        <f t="shared" si="1"/>
        <v>B62</v>
      </c>
    </row>
    <row r="72" spans="1:4" x14ac:dyDescent="0.35">
      <c r="A72" s="221" t="s">
        <v>559</v>
      </c>
      <c r="B72" s="220" t="s">
        <v>262</v>
      </c>
      <c r="C72" s="318"/>
      <c r="D72" s="217" t="str">
        <f t="shared" si="1"/>
        <v>B62</v>
      </c>
    </row>
    <row r="73" spans="1:4" x14ac:dyDescent="0.35">
      <c r="A73" s="221" t="s">
        <v>559</v>
      </c>
      <c r="B73" s="220" t="s">
        <v>263</v>
      </c>
      <c r="C73" s="318"/>
      <c r="D73" s="217" t="str">
        <f t="shared" si="1"/>
        <v>B62</v>
      </c>
    </row>
    <row r="74" spans="1:4" x14ac:dyDescent="0.35">
      <c r="A74" s="221" t="s">
        <v>559</v>
      </c>
      <c r="B74" s="220" t="s">
        <v>264</v>
      </c>
      <c r="C74" s="318"/>
      <c r="D74" s="217" t="str">
        <f t="shared" si="1"/>
        <v>B62</v>
      </c>
    </row>
    <row r="75" spans="1:4" x14ac:dyDescent="0.35">
      <c r="A75" s="221" t="s">
        <v>425</v>
      </c>
      <c r="B75" s="220" t="s">
        <v>265</v>
      </c>
      <c r="C75" s="318" t="s">
        <v>396</v>
      </c>
      <c r="D75" s="217" t="str">
        <f t="shared" si="1"/>
        <v>C06</v>
      </c>
    </row>
    <row r="76" spans="1:4" x14ac:dyDescent="0.35">
      <c r="A76" s="221" t="s">
        <v>425</v>
      </c>
      <c r="B76" s="220" t="s">
        <v>266</v>
      </c>
      <c r="C76" s="318"/>
      <c r="D76" s="217" t="str">
        <f t="shared" si="1"/>
        <v>C06</v>
      </c>
    </row>
    <row r="77" spans="1:4" x14ac:dyDescent="0.35">
      <c r="A77" s="221" t="s">
        <v>425</v>
      </c>
      <c r="B77" s="220" t="s">
        <v>267</v>
      </c>
      <c r="C77" s="318"/>
      <c r="D77" s="217" t="str">
        <f t="shared" si="1"/>
        <v>C06</v>
      </c>
    </row>
    <row r="78" spans="1:4" x14ac:dyDescent="0.35">
      <c r="A78" s="221" t="s">
        <v>425</v>
      </c>
      <c r="B78" s="220" t="s">
        <v>268</v>
      </c>
      <c r="C78" s="318"/>
      <c r="D78" s="217" t="str">
        <f t="shared" si="1"/>
        <v>C06</v>
      </c>
    </row>
    <row r="79" spans="1:4" x14ac:dyDescent="0.35">
      <c r="A79" s="221" t="s">
        <v>425</v>
      </c>
      <c r="B79" s="220" t="s">
        <v>269</v>
      </c>
      <c r="C79" s="318"/>
      <c r="D79" s="217" t="str">
        <f t="shared" si="1"/>
        <v>C06</v>
      </c>
    </row>
    <row r="80" spans="1:4" x14ac:dyDescent="0.35">
      <c r="A80" s="221" t="s">
        <v>425</v>
      </c>
      <c r="B80" s="220" t="s">
        <v>270</v>
      </c>
      <c r="C80" s="318"/>
      <c r="D80" s="217" t="str">
        <f t="shared" si="1"/>
        <v>C06</v>
      </c>
    </row>
    <row r="81" spans="1:4" x14ac:dyDescent="0.35">
      <c r="A81" s="221" t="s">
        <v>425</v>
      </c>
      <c r="B81" s="220" t="s">
        <v>271</v>
      </c>
      <c r="C81" s="318"/>
      <c r="D81" s="217" t="str">
        <f t="shared" si="1"/>
        <v>C06</v>
      </c>
    </row>
    <row r="82" spans="1:4" x14ac:dyDescent="0.35">
      <c r="A82" s="221" t="s">
        <v>425</v>
      </c>
      <c r="B82" s="220" t="s">
        <v>272</v>
      </c>
      <c r="C82" s="318"/>
      <c r="D82" s="217" t="str">
        <f t="shared" si="1"/>
        <v>C06</v>
      </c>
    </row>
    <row r="83" spans="1:4" x14ac:dyDescent="0.35">
      <c r="A83" s="221" t="s">
        <v>425</v>
      </c>
      <c r="B83" s="220" t="s">
        <v>273</v>
      </c>
      <c r="C83" s="318"/>
      <c r="D83" s="217" t="str">
        <f t="shared" si="1"/>
        <v>C06</v>
      </c>
    </row>
    <row r="84" spans="1:4" x14ac:dyDescent="0.35">
      <c r="A84" s="221" t="s">
        <v>425</v>
      </c>
      <c r="B84" s="220" t="s">
        <v>274</v>
      </c>
      <c r="C84" s="318"/>
      <c r="D84" s="217" t="str">
        <f t="shared" si="1"/>
        <v>C06</v>
      </c>
    </row>
    <row r="85" spans="1:4" x14ac:dyDescent="0.35">
      <c r="A85" s="221" t="s">
        <v>425</v>
      </c>
      <c r="B85" s="220" t="s">
        <v>275</v>
      </c>
      <c r="C85" s="318"/>
      <c r="D85" s="217" t="str">
        <f t="shared" si="1"/>
        <v>C06</v>
      </c>
    </row>
    <row r="86" spans="1:4" x14ac:dyDescent="0.35">
      <c r="A86" s="221" t="s">
        <v>425</v>
      </c>
      <c r="B86" s="220" t="s">
        <v>276</v>
      </c>
      <c r="C86" s="318"/>
      <c r="D86" s="217" t="str">
        <f t="shared" si="1"/>
        <v>C06</v>
      </c>
    </row>
    <row r="87" spans="1:4" x14ac:dyDescent="0.35">
      <c r="A87" s="221" t="s">
        <v>425</v>
      </c>
      <c r="B87" s="220" t="s">
        <v>277</v>
      </c>
      <c r="C87" s="318"/>
      <c r="D87" s="217" t="str">
        <f t="shared" si="1"/>
        <v>C06</v>
      </c>
    </row>
    <row r="88" spans="1:4" x14ac:dyDescent="0.35">
      <c r="A88" s="221" t="s">
        <v>425</v>
      </c>
      <c r="B88" s="220" t="s">
        <v>278</v>
      </c>
      <c r="C88" s="318"/>
      <c r="D88" s="217" t="str">
        <f t="shared" si="1"/>
        <v>C06</v>
      </c>
    </row>
    <row r="89" spans="1:4" x14ac:dyDescent="0.35">
      <c r="A89" s="221" t="s">
        <v>458</v>
      </c>
      <c r="B89" s="220" t="s">
        <v>279</v>
      </c>
      <c r="C89" s="318" t="s">
        <v>396</v>
      </c>
      <c r="D89" s="217" t="str">
        <f t="shared" si="1"/>
        <v>C08</v>
      </c>
    </row>
    <row r="90" spans="1:4" x14ac:dyDescent="0.35">
      <c r="A90" s="221" t="s">
        <v>458</v>
      </c>
      <c r="B90" s="220" t="s">
        <v>280</v>
      </c>
      <c r="C90" s="318"/>
      <c r="D90" s="217" t="str">
        <f t="shared" si="1"/>
        <v>C08</v>
      </c>
    </row>
    <row r="91" spans="1:4" x14ac:dyDescent="0.35">
      <c r="A91" s="221" t="s">
        <v>458</v>
      </c>
      <c r="B91" s="220" t="s">
        <v>281</v>
      </c>
      <c r="C91" s="318"/>
      <c r="D91" s="217" t="str">
        <f t="shared" si="1"/>
        <v>C08</v>
      </c>
    </row>
    <row r="92" spans="1:4" x14ac:dyDescent="0.35">
      <c r="A92" s="221" t="s">
        <v>458</v>
      </c>
      <c r="B92" s="220" t="s">
        <v>282</v>
      </c>
      <c r="C92" s="318"/>
      <c r="D92" s="217" t="str">
        <f t="shared" si="1"/>
        <v>C08</v>
      </c>
    </row>
    <row r="93" spans="1:4" x14ac:dyDescent="0.35">
      <c r="A93" s="221" t="s">
        <v>458</v>
      </c>
      <c r="B93" s="220" t="s">
        <v>283</v>
      </c>
      <c r="C93" s="318"/>
      <c r="D93" s="217" t="str">
        <f t="shared" si="1"/>
        <v>C08</v>
      </c>
    </row>
    <row r="94" spans="1:4" x14ac:dyDescent="0.35">
      <c r="A94" s="221" t="s">
        <v>458</v>
      </c>
      <c r="B94" s="220" t="s">
        <v>284</v>
      </c>
      <c r="C94" s="318"/>
      <c r="D94" s="217" t="str">
        <f t="shared" si="1"/>
        <v>C08</v>
      </c>
    </row>
    <row r="95" spans="1:4" x14ac:dyDescent="0.35">
      <c r="A95" s="221" t="s">
        <v>458</v>
      </c>
      <c r="B95" s="220" t="s">
        <v>285</v>
      </c>
      <c r="C95" s="318"/>
      <c r="D95" s="217" t="str">
        <f t="shared" si="1"/>
        <v>C08</v>
      </c>
    </row>
    <row r="96" spans="1:4" x14ac:dyDescent="0.35">
      <c r="A96" s="221" t="s">
        <v>558</v>
      </c>
      <c r="B96" s="220" t="s">
        <v>286</v>
      </c>
      <c r="C96" s="318" t="s">
        <v>401</v>
      </c>
      <c r="D96" s="217" t="str">
        <f t="shared" si="1"/>
        <v>E30</v>
      </c>
    </row>
    <row r="97" spans="1:4" x14ac:dyDescent="0.35">
      <c r="A97" s="221" t="s">
        <v>558</v>
      </c>
      <c r="B97" s="220" t="s">
        <v>287</v>
      </c>
      <c r="C97" s="318"/>
      <c r="D97" s="217" t="str">
        <f t="shared" si="1"/>
        <v>E30</v>
      </c>
    </row>
    <row r="98" spans="1:4" x14ac:dyDescent="0.35">
      <c r="A98" s="221" t="s">
        <v>558</v>
      </c>
      <c r="B98" s="220" t="s">
        <v>288</v>
      </c>
      <c r="C98" s="318"/>
      <c r="D98" s="217" t="str">
        <f t="shared" si="1"/>
        <v>E30</v>
      </c>
    </row>
    <row r="99" spans="1:4" x14ac:dyDescent="0.35">
      <c r="A99" s="221" t="s">
        <v>558</v>
      </c>
      <c r="B99" s="220" t="s">
        <v>289</v>
      </c>
      <c r="C99" s="318"/>
      <c r="D99" s="217" t="str">
        <f t="shared" si="1"/>
        <v>E30</v>
      </c>
    </row>
    <row r="100" spans="1:4" x14ac:dyDescent="0.35">
      <c r="A100" s="221" t="s">
        <v>558</v>
      </c>
      <c r="B100" s="220" t="s">
        <v>290</v>
      </c>
      <c r="C100" s="318"/>
      <c r="D100" s="217" t="str">
        <f t="shared" si="1"/>
        <v>E30</v>
      </c>
    </row>
    <row r="101" spans="1:4" x14ac:dyDescent="0.35">
      <c r="A101" s="221" t="s">
        <v>558</v>
      </c>
      <c r="B101" s="220" t="s">
        <v>291</v>
      </c>
      <c r="C101" s="318"/>
      <c r="D101" s="217" t="str">
        <f t="shared" si="1"/>
        <v>E30</v>
      </c>
    </row>
    <row r="102" spans="1:4" x14ac:dyDescent="0.35">
      <c r="A102" s="221" t="s">
        <v>557</v>
      </c>
      <c r="B102" s="220" t="s">
        <v>292</v>
      </c>
      <c r="C102" s="318" t="s">
        <v>401</v>
      </c>
      <c r="D102" s="217" t="str">
        <f t="shared" si="1"/>
        <v>E40</v>
      </c>
    </row>
    <row r="103" spans="1:4" x14ac:dyDescent="0.35">
      <c r="A103" s="221" t="s">
        <v>557</v>
      </c>
      <c r="B103" s="220" t="s">
        <v>293</v>
      </c>
      <c r="C103" s="318"/>
      <c r="D103" s="217" t="str">
        <f t="shared" si="1"/>
        <v>E40</v>
      </c>
    </row>
    <row r="104" spans="1:4" x14ac:dyDescent="0.35">
      <c r="A104" s="221" t="s">
        <v>557</v>
      </c>
      <c r="B104" s="220" t="s">
        <v>294</v>
      </c>
      <c r="C104" s="318"/>
      <c r="D104" s="217" t="str">
        <f t="shared" si="1"/>
        <v>E40</v>
      </c>
    </row>
    <row r="105" spans="1:4" x14ac:dyDescent="0.35">
      <c r="A105" s="221" t="s">
        <v>557</v>
      </c>
      <c r="B105" s="220" t="s">
        <v>295</v>
      </c>
      <c r="C105" s="318"/>
      <c r="D105" s="217" t="str">
        <f t="shared" si="1"/>
        <v>E40</v>
      </c>
    </row>
    <row r="106" spans="1:4" x14ac:dyDescent="0.35">
      <c r="A106" s="221" t="s">
        <v>557</v>
      </c>
      <c r="B106" s="220" t="s">
        <v>296</v>
      </c>
      <c r="C106" s="318"/>
      <c r="D106" s="217" t="str">
        <f t="shared" si="1"/>
        <v>E40</v>
      </c>
    </row>
    <row r="107" spans="1:4" x14ac:dyDescent="0.35">
      <c r="A107" s="221" t="s">
        <v>557</v>
      </c>
      <c r="B107" s="220" t="s">
        <v>297</v>
      </c>
      <c r="C107" s="318"/>
      <c r="D107" s="217" t="str">
        <f t="shared" si="1"/>
        <v>E40</v>
      </c>
    </row>
    <row r="108" spans="1:4" x14ac:dyDescent="0.35">
      <c r="A108" s="221" t="s">
        <v>433</v>
      </c>
      <c r="B108" s="220" t="s">
        <v>298</v>
      </c>
      <c r="C108" s="318" t="s">
        <v>397</v>
      </c>
      <c r="D108" s="217" t="str">
        <f t="shared" si="1"/>
        <v>G02</v>
      </c>
    </row>
    <row r="109" spans="1:4" x14ac:dyDescent="0.35">
      <c r="A109" s="221" t="s">
        <v>433</v>
      </c>
      <c r="B109" s="220" t="s">
        <v>299</v>
      </c>
      <c r="C109" s="318"/>
      <c r="D109" s="217" t="str">
        <f t="shared" si="1"/>
        <v>G02</v>
      </c>
    </row>
    <row r="110" spans="1:4" x14ac:dyDescent="0.35">
      <c r="A110" s="221" t="s">
        <v>433</v>
      </c>
      <c r="B110" s="220" t="s">
        <v>300</v>
      </c>
      <c r="C110" s="318"/>
      <c r="D110" s="217" t="str">
        <f t="shared" si="1"/>
        <v>G02</v>
      </c>
    </row>
    <row r="111" spans="1:4" x14ac:dyDescent="0.35">
      <c r="A111" s="221" t="s">
        <v>433</v>
      </c>
      <c r="B111" s="220" t="s">
        <v>301</v>
      </c>
      <c r="C111" s="318"/>
      <c r="D111" s="217" t="str">
        <f t="shared" si="1"/>
        <v>G02</v>
      </c>
    </row>
    <row r="112" spans="1:4" x14ac:dyDescent="0.35">
      <c r="A112" s="221" t="s">
        <v>433</v>
      </c>
      <c r="B112" s="220" t="s">
        <v>302</v>
      </c>
      <c r="C112" s="318"/>
      <c r="D112" s="217" t="str">
        <f t="shared" si="1"/>
        <v>G02</v>
      </c>
    </row>
    <row r="113" spans="1:4" x14ac:dyDescent="0.35">
      <c r="A113" s="221" t="s">
        <v>433</v>
      </c>
      <c r="B113" s="220" t="s">
        <v>303</v>
      </c>
      <c r="C113" s="318"/>
      <c r="D113" s="217" t="str">
        <f t="shared" si="1"/>
        <v>G02</v>
      </c>
    </row>
    <row r="114" spans="1:4" x14ac:dyDescent="0.35">
      <c r="A114" s="221" t="s">
        <v>433</v>
      </c>
      <c r="B114" s="220" t="s">
        <v>304</v>
      </c>
      <c r="C114" s="318"/>
      <c r="D114" s="217" t="str">
        <f t="shared" si="1"/>
        <v>G02</v>
      </c>
    </row>
    <row r="115" spans="1:4" x14ac:dyDescent="0.35">
      <c r="A115" s="221" t="s">
        <v>433</v>
      </c>
      <c r="B115" s="220" t="s">
        <v>305</v>
      </c>
      <c r="C115" s="318"/>
      <c r="D115" s="217" t="str">
        <f t="shared" si="1"/>
        <v>G02</v>
      </c>
    </row>
    <row r="116" spans="1:4" x14ac:dyDescent="0.35">
      <c r="A116" s="221" t="s">
        <v>438</v>
      </c>
      <c r="B116" s="220" t="s">
        <v>306</v>
      </c>
      <c r="C116" s="318" t="s">
        <v>398</v>
      </c>
      <c r="D116" s="217" t="str">
        <f t="shared" si="1"/>
        <v>G32</v>
      </c>
    </row>
    <row r="117" spans="1:4" x14ac:dyDescent="0.35">
      <c r="A117" s="221" t="s">
        <v>438</v>
      </c>
      <c r="B117" s="220" t="s">
        <v>307</v>
      </c>
      <c r="C117" s="318"/>
      <c r="D117" s="217" t="str">
        <f t="shared" si="1"/>
        <v>G32</v>
      </c>
    </row>
    <row r="118" spans="1:4" x14ac:dyDescent="0.35">
      <c r="A118" s="221" t="s">
        <v>438</v>
      </c>
      <c r="B118" s="220" t="s">
        <v>308</v>
      </c>
      <c r="C118" s="318"/>
      <c r="D118" s="217" t="str">
        <f t="shared" si="1"/>
        <v>G32</v>
      </c>
    </row>
    <row r="119" spans="1:4" x14ac:dyDescent="0.35">
      <c r="A119" s="221" t="s">
        <v>438</v>
      </c>
      <c r="B119" s="220" t="s">
        <v>309</v>
      </c>
      <c r="C119" s="318"/>
      <c r="D119" s="217" t="str">
        <f t="shared" si="1"/>
        <v>G32</v>
      </c>
    </row>
    <row r="120" spans="1:4" x14ac:dyDescent="0.35">
      <c r="A120" s="221" t="s">
        <v>438</v>
      </c>
      <c r="B120" s="220" t="s">
        <v>310</v>
      </c>
      <c r="C120" s="318"/>
      <c r="D120" s="217" t="str">
        <f t="shared" si="1"/>
        <v>G32</v>
      </c>
    </row>
    <row r="121" spans="1:4" x14ac:dyDescent="0.35">
      <c r="A121" s="221" t="s">
        <v>438</v>
      </c>
      <c r="B121" s="220" t="s">
        <v>311</v>
      </c>
      <c r="C121" s="318"/>
      <c r="D121" s="217" t="str">
        <f t="shared" si="1"/>
        <v>G32</v>
      </c>
    </row>
    <row r="122" spans="1:4" x14ac:dyDescent="0.35">
      <c r="A122" s="221" t="s">
        <v>438</v>
      </c>
      <c r="B122" s="220" t="s">
        <v>312</v>
      </c>
      <c r="C122" s="318"/>
      <c r="D122" s="217" t="str">
        <f t="shared" si="1"/>
        <v>G32</v>
      </c>
    </row>
    <row r="123" spans="1:4" x14ac:dyDescent="0.35">
      <c r="A123" s="221" t="s">
        <v>438</v>
      </c>
      <c r="B123" s="220" t="s">
        <v>313</v>
      </c>
      <c r="C123" s="318"/>
      <c r="D123" s="217" t="str">
        <f t="shared" si="1"/>
        <v>G32</v>
      </c>
    </row>
    <row r="124" spans="1:4" x14ac:dyDescent="0.35">
      <c r="A124" s="221" t="s">
        <v>438</v>
      </c>
      <c r="B124" s="220" t="s">
        <v>314</v>
      </c>
      <c r="C124" s="318"/>
      <c r="D124" s="217" t="str">
        <f t="shared" si="1"/>
        <v>G32</v>
      </c>
    </row>
    <row r="125" spans="1:4" x14ac:dyDescent="0.35">
      <c r="A125" s="221" t="s">
        <v>438</v>
      </c>
      <c r="B125" s="220" t="s">
        <v>315</v>
      </c>
      <c r="C125" s="318"/>
      <c r="D125" s="217" t="str">
        <f t="shared" si="1"/>
        <v>G32</v>
      </c>
    </row>
    <row r="126" spans="1:4" x14ac:dyDescent="0.35">
      <c r="A126" s="221" t="s">
        <v>438</v>
      </c>
      <c r="B126" s="220" t="s">
        <v>316</v>
      </c>
      <c r="C126" s="318"/>
      <c r="D126" s="217" t="str">
        <f t="shared" si="1"/>
        <v>G32</v>
      </c>
    </row>
    <row r="127" spans="1:4" x14ac:dyDescent="0.35">
      <c r="A127" s="221" t="s">
        <v>438</v>
      </c>
      <c r="B127" s="220" t="s">
        <v>317</v>
      </c>
      <c r="C127" s="318"/>
      <c r="D127" s="217" t="str">
        <f t="shared" si="1"/>
        <v>G32</v>
      </c>
    </row>
    <row r="128" spans="1:4" x14ac:dyDescent="0.35">
      <c r="A128" s="221" t="s">
        <v>438</v>
      </c>
      <c r="B128" s="220" t="s">
        <v>318</v>
      </c>
      <c r="C128" s="318"/>
      <c r="D128" s="217" t="str">
        <f t="shared" si="1"/>
        <v>G32</v>
      </c>
    </row>
    <row r="129" spans="1:4" x14ac:dyDescent="0.35">
      <c r="A129" s="221" t="s">
        <v>438</v>
      </c>
      <c r="B129" s="220" t="s">
        <v>319</v>
      </c>
      <c r="C129" s="318"/>
      <c r="D129" s="217" t="str">
        <f t="shared" si="1"/>
        <v>G32</v>
      </c>
    </row>
    <row r="130" spans="1:4" x14ac:dyDescent="0.35">
      <c r="A130" s="221" t="s">
        <v>556</v>
      </c>
      <c r="B130" s="220" t="s">
        <v>320</v>
      </c>
      <c r="C130" s="318" t="s">
        <v>401</v>
      </c>
      <c r="D130" s="217" t="str">
        <f t="shared" ref="D130:D193" si="2">TRIM(A130)</f>
        <v>G62</v>
      </c>
    </row>
    <row r="131" spans="1:4" x14ac:dyDescent="0.35">
      <c r="A131" s="221" t="s">
        <v>556</v>
      </c>
      <c r="B131" s="220" t="s">
        <v>321</v>
      </c>
      <c r="C131" s="318"/>
      <c r="D131" s="217" t="str">
        <f t="shared" si="2"/>
        <v>G62</v>
      </c>
    </row>
    <row r="132" spans="1:4" x14ac:dyDescent="0.35">
      <c r="A132" s="221" t="s">
        <v>556</v>
      </c>
      <c r="B132" s="220" t="s">
        <v>322</v>
      </c>
      <c r="C132" s="318"/>
      <c r="D132" s="217" t="str">
        <f t="shared" si="2"/>
        <v>G62</v>
      </c>
    </row>
    <row r="133" spans="1:4" x14ac:dyDescent="0.35">
      <c r="A133" s="221" t="s">
        <v>556</v>
      </c>
      <c r="B133" s="220" t="s">
        <v>323</v>
      </c>
      <c r="C133" s="318"/>
      <c r="D133" s="217" t="str">
        <f t="shared" si="2"/>
        <v>G62</v>
      </c>
    </row>
    <row r="134" spans="1:4" x14ac:dyDescent="0.35">
      <c r="A134" s="221" t="s">
        <v>556</v>
      </c>
      <c r="B134" s="220" t="s">
        <v>324</v>
      </c>
      <c r="C134" s="318"/>
      <c r="D134" s="217" t="str">
        <f t="shared" si="2"/>
        <v>G62</v>
      </c>
    </row>
    <row r="135" spans="1:4" x14ac:dyDescent="0.35">
      <c r="A135" s="221" t="s">
        <v>556</v>
      </c>
      <c r="B135" s="220" t="s">
        <v>325</v>
      </c>
      <c r="C135" s="318"/>
      <c r="D135" s="217" t="str">
        <f t="shared" si="2"/>
        <v>G62</v>
      </c>
    </row>
    <row r="136" spans="1:4" x14ac:dyDescent="0.35">
      <c r="A136" s="221" t="s">
        <v>556</v>
      </c>
      <c r="B136" s="220" t="s">
        <v>326</v>
      </c>
      <c r="C136" s="318"/>
      <c r="D136" s="217" t="str">
        <f t="shared" si="2"/>
        <v>G62</v>
      </c>
    </row>
    <row r="137" spans="1:4" x14ac:dyDescent="0.35">
      <c r="A137" s="221" t="s">
        <v>556</v>
      </c>
      <c r="B137" s="220" t="s">
        <v>327</v>
      </c>
      <c r="C137" s="318"/>
      <c r="D137" s="217" t="str">
        <f t="shared" si="2"/>
        <v>G62</v>
      </c>
    </row>
    <row r="138" spans="1:4" x14ac:dyDescent="0.35">
      <c r="A138" s="221" t="s">
        <v>556</v>
      </c>
      <c r="B138" s="220" t="s">
        <v>328</v>
      </c>
      <c r="C138" s="318"/>
      <c r="D138" s="217" t="str">
        <f t="shared" si="2"/>
        <v>G62</v>
      </c>
    </row>
    <row r="139" spans="1:4" x14ac:dyDescent="0.35">
      <c r="A139" s="221" t="s">
        <v>556</v>
      </c>
      <c r="B139" s="220" t="s">
        <v>329</v>
      </c>
      <c r="C139" s="318"/>
      <c r="D139" s="217" t="str">
        <f t="shared" si="2"/>
        <v>G62</v>
      </c>
    </row>
    <row r="140" spans="1:4" x14ac:dyDescent="0.35">
      <c r="A140" s="221" t="s">
        <v>556</v>
      </c>
      <c r="B140" s="220" t="s">
        <v>330</v>
      </c>
      <c r="C140" s="318"/>
      <c r="D140" s="217" t="str">
        <f t="shared" si="2"/>
        <v>G62</v>
      </c>
    </row>
    <row r="141" spans="1:4" x14ac:dyDescent="0.35">
      <c r="A141" s="221" t="s">
        <v>556</v>
      </c>
      <c r="B141" s="220" t="s">
        <v>331</v>
      </c>
      <c r="C141" s="318"/>
      <c r="D141" s="217" t="str">
        <f t="shared" si="2"/>
        <v>G62</v>
      </c>
    </row>
    <row r="142" spans="1:4" x14ac:dyDescent="0.35">
      <c r="A142" s="221" t="s">
        <v>465</v>
      </c>
      <c r="B142" s="220" t="s">
        <v>332</v>
      </c>
      <c r="C142" s="222" t="s">
        <v>401</v>
      </c>
      <c r="D142" s="217" t="str">
        <f t="shared" si="2"/>
        <v>M1A</v>
      </c>
    </row>
    <row r="143" spans="1:4" x14ac:dyDescent="0.35">
      <c r="A143" s="221" t="s">
        <v>472</v>
      </c>
      <c r="B143" s="220" t="s">
        <v>333</v>
      </c>
      <c r="C143" s="222" t="s">
        <v>401</v>
      </c>
      <c r="D143" s="217" t="str">
        <f t="shared" si="2"/>
        <v>M1B</v>
      </c>
    </row>
    <row r="144" spans="1:4" x14ac:dyDescent="0.35">
      <c r="A144" s="221" t="s">
        <v>555</v>
      </c>
      <c r="B144" s="220" t="s">
        <v>334</v>
      </c>
      <c r="C144" s="318" t="s">
        <v>401</v>
      </c>
      <c r="D144" s="217" t="str">
        <f t="shared" si="2"/>
        <v>R02</v>
      </c>
    </row>
    <row r="145" spans="1:4" x14ac:dyDescent="0.35">
      <c r="A145" s="221" t="s">
        <v>555</v>
      </c>
      <c r="B145" s="220" t="s">
        <v>335</v>
      </c>
      <c r="C145" s="318"/>
      <c r="D145" s="217" t="str">
        <f t="shared" si="2"/>
        <v>R02</v>
      </c>
    </row>
    <row r="146" spans="1:4" x14ac:dyDescent="0.35">
      <c r="A146" s="221" t="s">
        <v>555</v>
      </c>
      <c r="B146" s="220" t="s">
        <v>336</v>
      </c>
      <c r="C146" s="318"/>
      <c r="D146" s="217" t="str">
        <f t="shared" si="2"/>
        <v>R02</v>
      </c>
    </row>
    <row r="147" spans="1:4" x14ac:dyDescent="0.35">
      <c r="A147" s="221" t="s">
        <v>555</v>
      </c>
      <c r="B147" s="220" t="s">
        <v>337</v>
      </c>
      <c r="C147" s="318"/>
      <c r="D147" s="217" t="str">
        <f t="shared" si="2"/>
        <v>R02</v>
      </c>
    </row>
    <row r="148" spans="1:4" x14ac:dyDescent="0.35">
      <c r="A148" s="221" t="s">
        <v>555</v>
      </c>
      <c r="B148" s="220" t="s">
        <v>338</v>
      </c>
      <c r="C148" s="318"/>
      <c r="D148" s="217" t="str">
        <f t="shared" si="2"/>
        <v>R02</v>
      </c>
    </row>
    <row r="149" spans="1:4" x14ac:dyDescent="0.35">
      <c r="A149" s="221" t="s">
        <v>555</v>
      </c>
      <c r="B149" s="220" t="s">
        <v>339</v>
      </c>
      <c r="C149" s="318"/>
      <c r="D149" s="217" t="str">
        <f t="shared" si="2"/>
        <v>R02</v>
      </c>
    </row>
    <row r="150" spans="1:4" x14ac:dyDescent="0.35">
      <c r="A150" s="221" t="s">
        <v>441</v>
      </c>
      <c r="B150" s="220" t="s">
        <v>340</v>
      </c>
      <c r="C150" s="318" t="s">
        <v>401</v>
      </c>
      <c r="D150" s="217" t="str">
        <f t="shared" si="2"/>
        <v>S10</v>
      </c>
    </row>
    <row r="151" spans="1:4" x14ac:dyDescent="0.35">
      <c r="A151" s="221" t="s">
        <v>441</v>
      </c>
      <c r="B151" s="220" t="s">
        <v>341</v>
      </c>
      <c r="C151" s="318"/>
      <c r="D151" s="217" t="str">
        <f t="shared" si="2"/>
        <v>S10</v>
      </c>
    </row>
    <row r="152" spans="1:4" x14ac:dyDescent="0.35">
      <c r="A152" s="221" t="s">
        <v>441</v>
      </c>
      <c r="B152" s="220" t="s">
        <v>342</v>
      </c>
      <c r="C152" s="318"/>
      <c r="D152" s="217" t="str">
        <f t="shared" si="2"/>
        <v>S10</v>
      </c>
    </row>
    <row r="153" spans="1:4" x14ac:dyDescent="0.35">
      <c r="A153" s="221" t="s">
        <v>441</v>
      </c>
      <c r="B153" s="220" t="s">
        <v>343</v>
      </c>
      <c r="C153" s="318"/>
      <c r="D153" s="217" t="str">
        <f t="shared" si="2"/>
        <v>S10</v>
      </c>
    </row>
    <row r="154" spans="1:4" x14ac:dyDescent="0.35">
      <c r="A154" s="221" t="s">
        <v>441</v>
      </c>
      <c r="B154" s="220" t="s">
        <v>344</v>
      </c>
      <c r="C154" s="318"/>
      <c r="D154" s="217" t="str">
        <f t="shared" si="2"/>
        <v>S10</v>
      </c>
    </row>
    <row r="155" spans="1:4" x14ac:dyDescent="0.35">
      <c r="A155" s="221" t="s">
        <v>441</v>
      </c>
      <c r="B155" s="220" t="s">
        <v>345</v>
      </c>
      <c r="C155" s="318"/>
      <c r="D155" s="217" t="str">
        <f t="shared" si="2"/>
        <v>S10</v>
      </c>
    </row>
    <row r="156" spans="1:4" x14ac:dyDescent="0.35">
      <c r="A156" s="221" t="s">
        <v>441</v>
      </c>
      <c r="B156" s="220" t="s">
        <v>346</v>
      </c>
      <c r="C156" s="318"/>
      <c r="D156" s="217" t="str">
        <f t="shared" si="2"/>
        <v>S10</v>
      </c>
    </row>
    <row r="157" spans="1:4" x14ac:dyDescent="0.35">
      <c r="A157" s="221" t="s">
        <v>441</v>
      </c>
      <c r="B157" s="220" t="s">
        <v>347</v>
      </c>
      <c r="C157" s="318"/>
      <c r="D157" s="217" t="str">
        <f t="shared" si="2"/>
        <v>S10</v>
      </c>
    </row>
    <row r="158" spans="1:4" x14ac:dyDescent="0.35">
      <c r="A158" s="221" t="s">
        <v>430</v>
      </c>
      <c r="B158" s="220" t="s">
        <v>348</v>
      </c>
      <c r="C158" s="318" t="s">
        <v>401</v>
      </c>
      <c r="D158" s="217" t="str">
        <f t="shared" si="2"/>
        <v>S14</v>
      </c>
    </row>
    <row r="159" spans="1:4" x14ac:dyDescent="0.35">
      <c r="A159" s="221" t="s">
        <v>430</v>
      </c>
      <c r="B159" s="220" t="s">
        <v>349</v>
      </c>
      <c r="C159" s="318"/>
      <c r="D159" s="217" t="str">
        <f t="shared" si="2"/>
        <v>S14</v>
      </c>
    </row>
    <row r="160" spans="1:4" x14ac:dyDescent="0.35">
      <c r="A160" s="221" t="s">
        <v>430</v>
      </c>
      <c r="B160" s="220" t="s">
        <v>350</v>
      </c>
      <c r="C160" s="318"/>
      <c r="D160" s="217" t="str">
        <f t="shared" si="2"/>
        <v>S14</v>
      </c>
    </row>
    <row r="161" spans="1:4" x14ac:dyDescent="0.35">
      <c r="A161" s="221" t="s">
        <v>430</v>
      </c>
      <c r="B161" s="220" t="s">
        <v>351</v>
      </c>
      <c r="C161" s="318"/>
      <c r="D161" s="217" t="str">
        <f t="shared" si="2"/>
        <v>S14</v>
      </c>
    </row>
    <row r="162" spans="1:4" x14ac:dyDescent="0.35">
      <c r="A162" s="221" t="s">
        <v>430</v>
      </c>
      <c r="B162" s="220" t="s">
        <v>352</v>
      </c>
      <c r="C162" s="318"/>
      <c r="D162" s="217" t="str">
        <f t="shared" si="2"/>
        <v>S14</v>
      </c>
    </row>
    <row r="163" spans="1:4" x14ac:dyDescent="0.35">
      <c r="A163" s="221" t="s">
        <v>430</v>
      </c>
      <c r="B163" s="220" t="s">
        <v>353</v>
      </c>
      <c r="C163" s="318"/>
      <c r="D163" s="217" t="str">
        <f t="shared" si="2"/>
        <v>S14</v>
      </c>
    </row>
    <row r="164" spans="1:4" x14ac:dyDescent="0.35">
      <c r="A164" s="221" t="s">
        <v>430</v>
      </c>
      <c r="B164" s="220" t="s">
        <v>354</v>
      </c>
      <c r="C164" s="318"/>
      <c r="D164" s="217" t="str">
        <f t="shared" si="2"/>
        <v>S14</v>
      </c>
    </row>
    <row r="165" spans="1:4" x14ac:dyDescent="0.35">
      <c r="A165" s="221" t="s">
        <v>493</v>
      </c>
      <c r="B165" s="220" t="s">
        <v>355</v>
      </c>
      <c r="C165" s="222" t="s">
        <v>401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356</v>
      </c>
      <c r="C166" s="318" t="s">
        <v>401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357</v>
      </c>
      <c r="C167" s="318"/>
      <c r="D167" s="217" t="str">
        <f t="shared" si="2"/>
        <v>S5</v>
      </c>
    </row>
    <row r="168" spans="1:4" x14ac:dyDescent="0.35">
      <c r="A168" s="221" t="s">
        <v>83</v>
      </c>
      <c r="B168" s="220" t="s">
        <v>358</v>
      </c>
      <c r="C168" s="318"/>
      <c r="D168" s="217" t="str">
        <f t="shared" si="2"/>
        <v>S5</v>
      </c>
    </row>
    <row r="169" spans="1:4" x14ac:dyDescent="0.35">
      <c r="A169" s="221" t="s">
        <v>84</v>
      </c>
      <c r="B169" s="220" t="s">
        <v>359</v>
      </c>
      <c r="C169" s="318"/>
      <c r="D169" s="217" t="str">
        <f t="shared" si="2"/>
        <v>S6A</v>
      </c>
    </row>
    <row r="170" spans="1:4" x14ac:dyDescent="0.35">
      <c r="A170" s="221" t="s">
        <v>84</v>
      </c>
      <c r="B170" s="220" t="s">
        <v>360</v>
      </c>
      <c r="C170" s="318"/>
      <c r="D170" s="217" t="str">
        <f t="shared" si="2"/>
        <v>S6A</v>
      </c>
    </row>
    <row r="171" spans="1:4" x14ac:dyDescent="0.35">
      <c r="A171" s="221" t="s">
        <v>84</v>
      </c>
      <c r="B171" s="220" t="s">
        <v>361</v>
      </c>
      <c r="C171" s="318"/>
      <c r="D171" s="217" t="str">
        <f t="shared" si="2"/>
        <v>S6A</v>
      </c>
    </row>
    <row r="172" spans="1:4" x14ac:dyDescent="0.35">
      <c r="A172" s="221" t="s">
        <v>554</v>
      </c>
      <c r="B172" s="220" t="s">
        <v>362</v>
      </c>
      <c r="C172" s="222" t="s">
        <v>401</v>
      </c>
      <c r="D172" s="217" t="str">
        <f t="shared" si="2"/>
        <v>SC1</v>
      </c>
    </row>
    <row r="173" spans="1:4" x14ac:dyDescent="0.35">
      <c r="A173" s="221" t="s">
        <v>553</v>
      </c>
      <c r="B173" s="220" t="s">
        <v>363</v>
      </c>
      <c r="C173" s="318" t="s">
        <v>401</v>
      </c>
      <c r="D173" s="217" t="str">
        <f t="shared" si="2"/>
        <v>T-C&amp;I</v>
      </c>
    </row>
    <row r="174" spans="1:4" x14ac:dyDescent="0.35">
      <c r="A174" s="221" t="s">
        <v>553</v>
      </c>
      <c r="B174" s="220" t="s">
        <v>364</v>
      </c>
      <c r="C174" s="318"/>
      <c r="D174" s="217" t="str">
        <f t="shared" si="2"/>
        <v>T-C&amp;I</v>
      </c>
    </row>
    <row r="175" spans="1:4" x14ac:dyDescent="0.35">
      <c r="A175" s="221" t="s">
        <v>553</v>
      </c>
      <c r="B175" s="220" t="s">
        <v>365</v>
      </c>
      <c r="C175" s="318"/>
      <c r="D175" s="217" t="str">
        <f t="shared" si="2"/>
        <v>T-C&amp;I</v>
      </c>
    </row>
    <row r="176" spans="1:4" x14ac:dyDescent="0.35">
      <c r="A176" s="221" t="s">
        <v>553</v>
      </c>
      <c r="B176" s="220" t="s">
        <v>366</v>
      </c>
      <c r="C176" s="318"/>
      <c r="D176" s="217" t="str">
        <f t="shared" si="2"/>
        <v>T-C&amp;I</v>
      </c>
    </row>
    <row r="177" spans="1:4" x14ac:dyDescent="0.35">
      <c r="A177" s="221" t="s">
        <v>553</v>
      </c>
      <c r="B177" s="220" t="s">
        <v>367</v>
      </c>
      <c r="C177" s="318"/>
      <c r="D177" s="217" t="str">
        <f t="shared" si="2"/>
        <v>T-C&amp;I</v>
      </c>
    </row>
    <row r="178" spans="1:4" x14ac:dyDescent="0.35">
      <c r="A178" s="221" t="s">
        <v>553</v>
      </c>
      <c r="B178" s="220" t="s">
        <v>368</v>
      </c>
      <c r="C178" s="318"/>
      <c r="D178" s="217" t="str">
        <f t="shared" si="2"/>
        <v>T-C&amp;I</v>
      </c>
    </row>
    <row r="179" spans="1:4" x14ac:dyDescent="0.35">
      <c r="A179" s="221" t="s">
        <v>552</v>
      </c>
      <c r="B179" s="220" t="s">
        <v>369</v>
      </c>
      <c r="C179" s="318" t="s">
        <v>401</v>
      </c>
      <c r="D179" s="217" t="str">
        <f t="shared" si="2"/>
        <v>T-RES</v>
      </c>
    </row>
    <row r="180" spans="1:4" x14ac:dyDescent="0.35">
      <c r="A180" s="221" t="s">
        <v>552</v>
      </c>
      <c r="B180" s="220" t="s">
        <v>370</v>
      </c>
      <c r="C180" s="318"/>
      <c r="D180" s="217" t="str">
        <f t="shared" si="2"/>
        <v>T-RES</v>
      </c>
    </row>
    <row r="181" spans="1:4" x14ac:dyDescent="0.35">
      <c r="A181" s="221" t="s">
        <v>552</v>
      </c>
      <c r="B181" s="220" t="s">
        <v>371</v>
      </c>
      <c r="C181" s="318"/>
      <c r="D181" s="217" t="str">
        <f t="shared" si="2"/>
        <v>T-RES</v>
      </c>
    </row>
    <row r="182" spans="1:4" x14ac:dyDescent="0.35">
      <c r="A182" s="221" t="s">
        <v>552</v>
      </c>
      <c r="B182" s="220" t="s">
        <v>372</v>
      </c>
      <c r="C182" s="318"/>
      <c r="D182" s="217" t="str">
        <f t="shared" si="2"/>
        <v>T-RES</v>
      </c>
    </row>
    <row r="183" spans="1:4" x14ac:dyDescent="0.35">
      <c r="A183" s="221" t="s">
        <v>552</v>
      </c>
      <c r="B183" s="220" t="s">
        <v>373</v>
      </c>
      <c r="C183" s="318"/>
      <c r="D183" s="217" t="str">
        <f t="shared" si="2"/>
        <v>T-RES</v>
      </c>
    </row>
    <row r="184" spans="1:4" x14ac:dyDescent="0.35">
      <c r="A184" s="221" t="s">
        <v>552</v>
      </c>
      <c r="B184" s="220" t="s">
        <v>374</v>
      </c>
      <c r="C184" s="318"/>
      <c r="D184" s="217" t="str">
        <f t="shared" si="2"/>
        <v>T-RES</v>
      </c>
    </row>
    <row r="185" spans="1:4" x14ac:dyDescent="0.35">
      <c r="A185" s="221" t="s">
        <v>444</v>
      </c>
      <c r="B185" s="220" t="s">
        <v>375</v>
      </c>
      <c r="C185" s="318" t="s">
        <v>398</v>
      </c>
      <c r="D185" s="217" t="str">
        <f t="shared" si="2"/>
        <v>X01</v>
      </c>
    </row>
    <row r="186" spans="1:4" x14ac:dyDescent="0.35">
      <c r="A186" s="221" t="s">
        <v>444</v>
      </c>
      <c r="B186" s="220" t="s">
        <v>376</v>
      </c>
      <c r="C186" s="318"/>
      <c r="D186" s="217" t="str">
        <f t="shared" si="2"/>
        <v>X01</v>
      </c>
    </row>
    <row r="187" spans="1:4" x14ac:dyDescent="0.35">
      <c r="A187" s="221" t="s">
        <v>444</v>
      </c>
      <c r="B187" s="220" t="s">
        <v>377</v>
      </c>
      <c r="C187" s="318"/>
      <c r="D187" s="217" t="str">
        <f t="shared" si="2"/>
        <v>X01</v>
      </c>
    </row>
    <row r="188" spans="1:4" x14ac:dyDescent="0.35">
      <c r="A188" s="221" t="s">
        <v>444</v>
      </c>
      <c r="B188" s="220" t="s">
        <v>378</v>
      </c>
      <c r="C188" s="318"/>
      <c r="D188" s="217" t="str">
        <f t="shared" si="2"/>
        <v>X01</v>
      </c>
    </row>
    <row r="189" spans="1:4" x14ac:dyDescent="0.35">
      <c r="A189" s="221" t="s">
        <v>444</v>
      </c>
      <c r="B189" s="220" t="s">
        <v>379</v>
      </c>
      <c r="C189" s="318"/>
      <c r="D189" s="217" t="str">
        <f t="shared" si="2"/>
        <v>X01</v>
      </c>
    </row>
    <row r="190" spans="1:4" x14ac:dyDescent="0.35">
      <c r="A190" s="221" t="s">
        <v>444</v>
      </c>
      <c r="B190" s="220" t="s">
        <v>380</v>
      </c>
      <c r="C190" s="318"/>
      <c r="D190" s="217" t="str">
        <f t="shared" si="2"/>
        <v>X01</v>
      </c>
    </row>
    <row r="191" spans="1:4" x14ac:dyDescent="0.35">
      <c r="A191" s="221" t="s">
        <v>551</v>
      </c>
      <c r="B191" s="220" t="s">
        <v>381</v>
      </c>
      <c r="C191" s="318" t="s">
        <v>401</v>
      </c>
      <c r="D191" s="217" t="str">
        <f t="shared" si="2"/>
        <v>ZZZ</v>
      </c>
    </row>
    <row r="192" spans="1:4" x14ac:dyDescent="0.35">
      <c r="A192" s="221" t="s">
        <v>551</v>
      </c>
      <c r="B192" s="220" t="s">
        <v>382</v>
      </c>
      <c r="C192" s="318"/>
      <c r="D192" s="217" t="str">
        <f t="shared" si="2"/>
        <v>ZZZ</v>
      </c>
    </row>
    <row r="193" spans="1:4" x14ac:dyDescent="0.35">
      <c r="A193" s="221" t="s">
        <v>551</v>
      </c>
      <c r="B193" s="220" t="s">
        <v>383</v>
      </c>
      <c r="C193" s="318"/>
      <c r="D193" s="217" t="str">
        <f t="shared" si="2"/>
        <v>ZZZ</v>
      </c>
    </row>
    <row r="194" spans="1:4" x14ac:dyDescent="0.35">
      <c r="A194" s="221" t="s">
        <v>551</v>
      </c>
      <c r="B194" s="220" t="s">
        <v>384</v>
      </c>
      <c r="C194" s="318"/>
      <c r="D194" s="217" t="str">
        <f t="shared" ref="D194:D205" si="3">TRIM(A194)</f>
        <v>ZZZ</v>
      </c>
    </row>
    <row r="195" spans="1:4" x14ac:dyDescent="0.35">
      <c r="A195" s="221" t="s">
        <v>551</v>
      </c>
      <c r="B195" s="220" t="s">
        <v>385</v>
      </c>
      <c r="C195" s="318"/>
      <c r="D195" s="217" t="str">
        <f t="shared" si="3"/>
        <v>ZZZ</v>
      </c>
    </row>
    <row r="196" spans="1:4" x14ac:dyDescent="0.35">
      <c r="A196" s="221" t="s">
        <v>551</v>
      </c>
      <c r="B196" s="220" t="s">
        <v>386</v>
      </c>
      <c r="C196" s="318"/>
      <c r="D196" s="217" t="str">
        <f t="shared" si="3"/>
        <v>ZZZ</v>
      </c>
    </row>
    <row r="197" spans="1:4" x14ac:dyDescent="0.35">
      <c r="A197" s="221" t="s">
        <v>551</v>
      </c>
      <c r="B197" s="220" t="s">
        <v>387</v>
      </c>
      <c r="C197" s="318"/>
      <c r="D197" s="217" t="str">
        <f t="shared" si="3"/>
        <v>ZZZ</v>
      </c>
    </row>
    <row r="198" spans="1:4" x14ac:dyDescent="0.35">
      <c r="A198" s="221" t="s">
        <v>551</v>
      </c>
      <c r="B198" s="220" t="s">
        <v>388</v>
      </c>
      <c r="C198" s="318"/>
      <c r="D198" s="217" t="str">
        <f t="shared" si="3"/>
        <v>ZZZ</v>
      </c>
    </row>
    <row r="199" spans="1:4" x14ac:dyDescent="0.35">
      <c r="A199" s="221" t="s">
        <v>551</v>
      </c>
      <c r="B199" s="220" t="s">
        <v>389</v>
      </c>
      <c r="C199" s="318"/>
      <c r="D199" s="217" t="str">
        <f t="shared" si="3"/>
        <v>ZZZ</v>
      </c>
    </row>
    <row r="200" spans="1:4" x14ac:dyDescent="0.35">
      <c r="A200" s="221" t="s">
        <v>551</v>
      </c>
      <c r="B200" s="220" t="s">
        <v>390</v>
      </c>
      <c r="C200" s="318"/>
      <c r="D200" s="217" t="str">
        <f t="shared" si="3"/>
        <v>ZZZ</v>
      </c>
    </row>
    <row r="201" spans="1:4" x14ac:dyDescent="0.35">
      <c r="A201" s="221" t="s">
        <v>551</v>
      </c>
      <c r="B201" s="220" t="s">
        <v>391</v>
      </c>
      <c r="C201" s="318"/>
      <c r="D201" s="217" t="str">
        <f t="shared" si="3"/>
        <v>ZZZ</v>
      </c>
    </row>
    <row r="202" spans="1:4" x14ac:dyDescent="0.35">
      <c r="A202" s="221" t="s">
        <v>551</v>
      </c>
      <c r="B202" s="220" t="s">
        <v>392</v>
      </c>
      <c r="C202" s="318"/>
      <c r="D202" s="217" t="str">
        <f t="shared" si="3"/>
        <v>ZZZ</v>
      </c>
    </row>
    <row r="203" spans="1:4" x14ac:dyDescent="0.35">
      <c r="A203" s="221" t="s">
        <v>551</v>
      </c>
      <c r="B203" s="220" t="s">
        <v>393</v>
      </c>
      <c r="C203" s="318"/>
      <c r="D203" s="217" t="str">
        <f t="shared" si="3"/>
        <v>ZZZ</v>
      </c>
    </row>
    <row r="204" spans="1:4" x14ac:dyDescent="0.35">
      <c r="A204" s="221" t="s">
        <v>551</v>
      </c>
      <c r="B204" s="220" t="s">
        <v>394</v>
      </c>
      <c r="C204" s="318"/>
      <c r="D204" s="217" t="str">
        <f t="shared" si="3"/>
        <v>ZZZ</v>
      </c>
    </row>
    <row r="205" spans="1:4" x14ac:dyDescent="0.35">
      <c r="A205" s="221" t="s">
        <v>551</v>
      </c>
      <c r="B205" s="220" t="s">
        <v>395</v>
      </c>
      <c r="C205" s="318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2021-04-27T14:28:07Z</cp:lastPrinted>
  <dcterms:created xsi:type="dcterms:W3CDTF">2020-04-08T09:56:20Z</dcterms:created>
  <dcterms:modified xsi:type="dcterms:W3CDTF">2021-04-27T14:28:29Z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31327987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